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Tera\My Files\შპს როქ ქლაიმბინგ დეველოპმენტი\პროექტები\"/>
    </mc:Choice>
  </mc:AlternateContent>
  <xr:revisionPtr revIDLastSave="0" documentId="13_ncr:1_{256EC1B2-5432-48B9-BE33-EBE467BB4FB6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ინვოისი" sheetId="1" r:id="rId1"/>
    <sheet name="INVOICE" sheetId="4" state="hidden" r:id="rId2"/>
    <sheet name="ხარჯთაღრიცხვა" sheetId="5" state="hidden" r:id="rId3"/>
    <sheet name="CUR" sheetId="6" state="hidden" r:id="rId4"/>
    <sheet name="Currency" sheetId="3" state="hidden" r:id="rId5"/>
    <sheet name="List" sheetId="2" state="hidden" r:id="rId6"/>
  </sheets>
  <definedNames>
    <definedName name="ExternalData_1" localSheetId="3" hidden="1">CUR!$A$2:$C$3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" i="1" l="1"/>
  <c r="E43" i="1"/>
  <c r="P12" i="1"/>
  <c r="S16" i="2"/>
  <c r="B2" i="3" a="1"/>
  <c r="B2" i="3" s="1"/>
  <c r="F3" i="3"/>
  <c r="F9" i="3" s="1"/>
  <c r="F10" i="3" s="1"/>
  <c r="G3" i="3"/>
  <c r="G4" i="3"/>
  <c r="B9" i="3" a="1"/>
  <c r="B9" i="3" s="1"/>
  <c r="F12" i="3"/>
  <c r="F13" i="3" s="1"/>
  <c r="F14" i="3" s="1"/>
  <c r="H18" i="3"/>
  <c r="I18" i="3" s="1"/>
  <c r="P16" i="1"/>
  <c r="K16" i="1" s="1"/>
  <c r="P14" i="1"/>
  <c r="J14" i="1" s="1"/>
  <c r="E29" i="1"/>
  <c r="I16" i="1" l="1"/>
  <c r="J12" i="1"/>
  <c r="G6" i="3"/>
  <c r="H6" i="3" s="1"/>
  <c r="H13" i="3" s="1"/>
  <c r="F7" i="3"/>
  <c r="G10" i="3"/>
  <c r="F5" i="3"/>
  <c r="G21" i="3"/>
  <c r="F21" i="3"/>
  <c r="G5" i="3"/>
  <c r="F8" i="3"/>
  <c r="F19" i="3"/>
  <c r="G19" i="3" s="1"/>
  <c r="F18" i="3"/>
  <c r="G18" i="3" s="1"/>
  <c r="H17" i="3" s="1"/>
  <c r="F6" i="3"/>
  <c r="F2" i="3"/>
  <c r="G2" i="3" s="1"/>
  <c r="F16" i="3"/>
  <c r="G16" i="3" s="1"/>
  <c r="S15" i="2"/>
  <c r="G8" i="3" l="1"/>
  <c r="G9" i="3" s="1"/>
  <c r="G7" i="3"/>
  <c r="F20" i="3"/>
  <c r="G20" i="3" s="1"/>
  <c r="D40" i="2"/>
  <c r="C40" i="2"/>
  <c r="Y46" i="1" l="1"/>
  <c r="O20" i="1"/>
  <c r="O22" i="1"/>
  <c r="O24" i="1"/>
  <c r="D39" i="2" l="1"/>
  <c r="L1" i="1" l="1"/>
  <c r="E24" i="2"/>
  <c r="E23" i="2" s="1"/>
  <c r="C20" i="2"/>
  <c r="C19" i="2" s="1"/>
  <c r="C24" i="2"/>
  <c r="C23" i="2" s="1"/>
  <c r="C28" i="2"/>
  <c r="C27" i="2" s="1"/>
  <c r="C32" i="2"/>
  <c r="C31" i="2" s="1"/>
  <c r="C39" i="2"/>
  <c r="C44" i="2"/>
  <c r="C43" i="2" s="1"/>
  <c r="E20" i="2"/>
  <c r="E19" i="2" s="1"/>
  <c r="D20" i="2"/>
  <c r="D19" i="2" s="1"/>
  <c r="E39" i="1" l="1"/>
  <c r="I16" i="2" l="1"/>
  <c r="I15" i="2" s="1"/>
  <c r="J16" i="2"/>
  <c r="J15" i="2" s="1"/>
  <c r="K16" i="2"/>
  <c r="K15" i="2" s="1"/>
  <c r="L16" i="2"/>
  <c r="L15" i="2" s="1"/>
  <c r="M16" i="2"/>
  <c r="M15" i="2" s="1"/>
  <c r="N16" i="2"/>
  <c r="N15" i="2" s="1"/>
  <c r="O16" i="2"/>
  <c r="O15" i="2" s="1"/>
  <c r="P16" i="2"/>
  <c r="P15" i="2" s="1"/>
  <c r="Q16" i="2"/>
  <c r="Q15" i="2" s="1"/>
  <c r="R16" i="2"/>
  <c r="R15" i="2" s="1"/>
  <c r="H16" i="2"/>
  <c r="H15" i="2" s="1"/>
  <c r="G16" i="2"/>
  <c r="G15" i="2" s="1"/>
  <c r="F16" i="2"/>
  <c r="F15" i="2" s="1"/>
  <c r="E16" i="2"/>
  <c r="E15" i="2" s="1"/>
  <c r="D16" i="2"/>
  <c r="D15" i="2" s="1"/>
  <c r="E12" i="2"/>
  <c r="E11" i="2" s="1"/>
  <c r="T12" i="2"/>
  <c r="T11" i="2" s="1"/>
  <c r="S12" i="2"/>
  <c r="S11" i="2" s="1"/>
  <c r="R12" i="2"/>
  <c r="R11" i="2" s="1"/>
  <c r="Q12" i="2"/>
  <c r="Q11" i="2" s="1"/>
  <c r="P12" i="2"/>
  <c r="P11" i="2" s="1"/>
  <c r="O12" i="2"/>
  <c r="O11" i="2" s="1"/>
  <c r="N12" i="2"/>
  <c r="N11" i="2" s="1"/>
  <c r="M12" i="2"/>
  <c r="M11" i="2" s="1"/>
  <c r="L12" i="2"/>
  <c r="L11" i="2" s="1"/>
  <c r="K12" i="2"/>
  <c r="K11" i="2" s="1"/>
  <c r="J12" i="2"/>
  <c r="J11" i="2" s="1"/>
  <c r="I12" i="2"/>
  <c r="I11" i="2" s="1"/>
  <c r="H12" i="2"/>
  <c r="H11" i="2" s="1"/>
  <c r="C12" i="2"/>
  <c r="C11" i="2" s="1"/>
  <c r="D12" i="2"/>
  <c r="D11" i="2" s="1"/>
  <c r="E41" i="1" l="1"/>
  <c r="Y40" i="1" s="1"/>
  <c r="E29" i="4"/>
  <c r="E47" i="1"/>
  <c r="E47" i="4" s="1"/>
  <c r="AA51" i="4" l="1"/>
  <c r="A2" i="5" l="1"/>
  <c r="C48" i="2" l="1"/>
  <c r="C47" i="2" s="1"/>
  <c r="C36" i="2"/>
  <c r="C35" i="2" s="1"/>
  <c r="E28" i="2"/>
  <c r="E27" i="2" s="1"/>
  <c r="D28" i="2"/>
  <c r="D27" i="2" s="1"/>
  <c r="D24" i="2"/>
  <c r="D23" i="2" s="1"/>
  <c r="C16" i="2"/>
  <c r="C15" i="2" s="1"/>
  <c r="F12" i="2"/>
  <c r="F11" i="2" s="1"/>
  <c r="G12" i="2"/>
  <c r="G11" i="2" s="1"/>
  <c r="V12" i="2"/>
  <c r="V11" i="2" s="1"/>
  <c r="U12" i="2"/>
  <c r="U11" i="2" s="1"/>
  <c r="E39" i="4"/>
  <c r="Y42" i="1"/>
  <c r="E21" i="5" l="1"/>
  <c r="Y42" i="4"/>
  <c r="Y34" i="1"/>
  <c r="Y36" i="1" s="1"/>
  <c r="E33" i="1"/>
  <c r="E33" i="4" s="1"/>
  <c r="E37" i="1"/>
  <c r="E37" i="4" s="1"/>
  <c r="E35" i="1"/>
  <c r="E35" i="4" s="1"/>
  <c r="E41" i="4"/>
  <c r="E43" i="4"/>
  <c r="Y44" i="1"/>
  <c r="E22" i="5" l="1"/>
  <c r="Y44" i="4"/>
  <c r="E26" i="5"/>
  <c r="Y46" i="4"/>
  <c r="E18" i="5"/>
  <c r="Y36" i="4"/>
  <c r="E17" i="5"/>
  <c r="Y34" i="4"/>
  <c r="E23" i="5"/>
  <c r="B10" i="5"/>
  <c r="B25" i="5" s="1"/>
  <c r="E20" i="5" l="1"/>
  <c r="Y40" i="4"/>
  <c r="E45" i="1"/>
  <c r="E45" i="4" s="1"/>
  <c r="Y38" i="1" l="1"/>
  <c r="E19" i="5" l="1"/>
  <c r="Y38" i="4"/>
  <c r="AC5" i="1"/>
  <c r="E10" i="4" l="1"/>
  <c r="S16" i="4" s="1"/>
  <c r="B12" i="5" l="1"/>
  <c r="E25" i="5"/>
  <c r="H25" i="5" l="1"/>
  <c r="I25" i="5" l="1"/>
  <c r="L25" i="5" s="1"/>
  <c r="P16" i="4" l="1"/>
  <c r="P14" i="4"/>
  <c r="P12" i="4"/>
  <c r="O17" i="4" l="1"/>
  <c r="N14" i="4"/>
  <c r="N12" i="4"/>
  <c r="AC7" i="4"/>
  <c r="AC6" i="4"/>
  <c r="O17" i="1"/>
  <c r="O13" i="4" l="1"/>
  <c r="O15" i="4"/>
  <c r="O16" i="4" l="1"/>
  <c r="N16" i="4" s="1"/>
  <c r="S16" i="1" l="1"/>
  <c r="O24" i="4" l="1"/>
  <c r="N24" i="4" s="1"/>
  <c r="O22" i="4"/>
  <c r="N22" i="4" s="1"/>
  <c r="O20" i="4"/>
  <c r="N20" i="4" s="1"/>
  <c r="AC7" i="1" l="1"/>
  <c r="O15" i="1"/>
  <c r="O13" i="1"/>
  <c r="Y32" i="1" s="1"/>
  <c r="E16" i="5" l="1"/>
  <c r="Y32" i="4"/>
  <c r="Y14" i="1"/>
  <c r="Y28" i="1" s="1"/>
  <c r="O16" i="1"/>
  <c r="B6" i="3" l="1"/>
  <c r="V14" i="1" s="1"/>
  <c r="Y30" i="1"/>
  <c r="Y28" i="4"/>
  <c r="E31" i="1"/>
  <c r="E14" i="5"/>
  <c r="E10" i="5"/>
  <c r="Y14" i="4"/>
  <c r="N12" i="1"/>
  <c r="E31" i="4" l="1"/>
  <c r="E15" i="5"/>
  <c r="Y30" i="4"/>
  <c r="V46" i="1" a="1"/>
  <c r="V46" i="1" s="1"/>
  <c r="V46" i="4" s="1"/>
  <c r="AB46" i="4" s="1"/>
  <c r="U46" i="4" s="1"/>
  <c r="V32" i="1" a="1"/>
  <c r="V32" i="1" s="1"/>
  <c r="V36" i="1" a="1"/>
  <c r="V36" i="1" s="1"/>
  <c r="V28" i="1" a="1"/>
  <c r="V28" i="1" s="1"/>
  <c r="V30" i="1" a="1"/>
  <c r="V30" i="1" s="1"/>
  <c r="V34" i="1" a="1"/>
  <c r="V34" i="1" s="1"/>
  <c r="V40" i="1" a="1"/>
  <c r="V40" i="1" s="1"/>
  <c r="V40" i="4" s="1"/>
  <c r="AB40" i="4" s="1"/>
  <c r="U40" i="4" s="1"/>
  <c r="L1" i="4"/>
  <c r="T22" i="4" s="1"/>
  <c r="AC6" i="1"/>
  <c r="N24" i="1"/>
  <c r="N22" i="1"/>
  <c r="N20" i="1"/>
  <c r="T22" i="1" l="1"/>
  <c r="V44" i="1" a="1"/>
  <c r="V44" i="1" s="1"/>
  <c r="V44" i="4" s="1"/>
  <c r="AB44" i="4" s="1"/>
  <c r="U44" i="4" s="1"/>
  <c r="V38" i="1" a="1"/>
  <c r="V38" i="1" s="1"/>
  <c r="V38" i="4" s="1"/>
  <c r="AB38" i="4" s="1"/>
  <c r="U38" i="4" s="1"/>
  <c r="V42" i="1" a="1"/>
  <c r="V42" i="1" s="1"/>
  <c r="V42" i="4" s="1"/>
  <c r="AB42" i="4" s="1"/>
  <c r="U42" i="4" s="1"/>
  <c r="V36" i="4"/>
  <c r="AB36" i="4" s="1"/>
  <c r="U36" i="4" s="1"/>
  <c r="V34" i="4"/>
  <c r="AB34" i="4" s="1"/>
  <c r="U34" i="4" s="1"/>
  <c r="V32" i="4"/>
  <c r="AB32" i="4" s="1"/>
  <c r="U32" i="4" s="1"/>
  <c r="V30" i="4"/>
  <c r="AB30" i="4" s="1"/>
  <c r="U30" i="4" s="1"/>
  <c r="F23" i="5"/>
  <c r="G23" i="5" s="1"/>
  <c r="L23" i="5" s="1"/>
  <c r="H26" i="5"/>
  <c r="I26" i="5" s="1"/>
  <c r="L26" i="5" s="1"/>
  <c r="L37" i="5" s="1"/>
  <c r="AB40" i="1"/>
  <c r="U40" i="1" s="1"/>
  <c r="F20" i="5"/>
  <c r="G20" i="5" s="1"/>
  <c r="L20" i="5" s="1"/>
  <c r="E12" i="5"/>
  <c r="AB30" i="1"/>
  <c r="U30" i="1" s="1"/>
  <c r="F15" i="5"/>
  <c r="G15" i="5" s="1"/>
  <c r="L15" i="5" s="1"/>
  <c r="V28" i="4"/>
  <c r="AB28" i="4" s="1"/>
  <c r="U28" i="4" s="1"/>
  <c r="Y22" i="1"/>
  <c r="Y22" i="4" s="1"/>
  <c r="N16" i="1"/>
  <c r="N14" i="1"/>
  <c r="V22" i="1" l="1"/>
  <c r="F22" i="5"/>
  <c r="G22" i="5" s="1"/>
  <c r="L22" i="5" s="1"/>
  <c r="AB44" i="1"/>
  <c r="U44" i="1" s="1"/>
  <c r="AB38" i="1"/>
  <c r="U38" i="1" s="1"/>
  <c r="F19" i="5"/>
  <c r="G19" i="5" s="1"/>
  <c r="L19" i="5" s="1"/>
  <c r="AB42" i="1"/>
  <c r="U42" i="1" s="1"/>
  <c r="F21" i="5"/>
  <c r="G21" i="5" s="1"/>
  <c r="L21" i="5" s="1"/>
  <c r="F18" i="5"/>
  <c r="G18" i="5" s="1"/>
  <c r="L18" i="5" s="1"/>
  <c r="AB36" i="1"/>
  <c r="U36" i="1" s="1"/>
  <c r="AB34" i="1"/>
  <c r="U34" i="1" s="1"/>
  <c r="F17" i="5"/>
  <c r="G17" i="5" s="1"/>
  <c r="L17" i="5" s="1"/>
  <c r="F16" i="5"/>
  <c r="G16" i="5" s="1"/>
  <c r="L16" i="5" s="1"/>
  <c r="AB32" i="1"/>
  <c r="U32" i="1" s="1"/>
  <c r="AB28" i="1"/>
  <c r="U28" i="1" s="1"/>
  <c r="F14" i="5"/>
  <c r="G14" i="5" s="1"/>
  <c r="L14" i="5" s="1"/>
  <c r="AB14" i="1"/>
  <c r="F10" i="5"/>
  <c r="G10" i="5" s="1"/>
  <c r="L10" i="5" s="1"/>
  <c r="AB46" i="1"/>
  <c r="U46" i="1" s="1"/>
  <c r="AC5" i="4"/>
  <c r="V14" i="4"/>
  <c r="AB14" i="4" s="1"/>
  <c r="U14" i="1" l="1"/>
  <c r="U14" i="4"/>
  <c r="V22" i="4"/>
  <c r="AB22" i="1"/>
  <c r="AB22" i="4" s="1"/>
  <c r="F12" i="5" l="1"/>
  <c r="G12" i="5" s="1"/>
  <c r="L12" i="5" s="1"/>
  <c r="L29" i="5" s="1"/>
  <c r="U22" i="1"/>
  <c r="U22" i="4"/>
  <c r="AA48" i="1"/>
  <c r="AA48" i="4" s="1"/>
  <c r="L28" i="5" l="1"/>
  <c r="L30" i="5" s="1"/>
  <c r="L31" i="5" s="1"/>
  <c r="L32" i="5" l="1"/>
  <c r="L33" i="5" s="1"/>
  <c r="L34" i="5" l="1"/>
  <c r="L35" i="5" s="1"/>
  <c r="AA49" i="1" s="1"/>
  <c r="L36" i="5" l="1"/>
  <c r="L38" i="5" s="1"/>
  <c r="L39" i="5" s="1"/>
  <c r="AA49" i="4"/>
  <c r="L40" i="5" l="1"/>
  <c r="D4" i="5" s="1"/>
  <c r="AA50" i="1"/>
  <c r="AA52" i="1" l="1"/>
  <c r="AA52" i="4" s="1"/>
  <c r="AA50" i="4"/>
  <c r="AA54" i="4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24DAB4C-4BD5-4754-9B22-0BE2C4004AEE}" keepAlive="1" name="Query - Table 6" description="Connection to the 'Table 6' query in the workbook." type="5" refreshedVersion="8" background="1" refreshOnLoad="1" saveData="1">
    <dbPr connection="Provider=Microsoft.Mashup.OleDb.1;Data Source=$Workbook$;Location=&quot;Table 6&quot;;Extended Properties=&quot;&quot;" command="SELECT * FROM [Table 6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<sst xmlns="http://schemas.openxmlformats.org/spreadsheetml/2006/main" count="401" uniqueCount="224">
  <si>
    <t>ფასი</t>
  </si>
  <si>
    <t>ჯამი</t>
  </si>
  <si>
    <t>რაოდ.</t>
  </si>
  <si>
    <t>N</t>
  </si>
  <si>
    <t>სიმაღლე</t>
  </si>
  <si>
    <t>სიგანე</t>
  </si>
  <si>
    <t>საცოცი კედლის მაქსიმალური სიმაღლე</t>
  </si>
  <si>
    <t>საცოცი კედლის მაქსიმალური სიგანე</t>
  </si>
  <si>
    <t>ზომები</t>
  </si>
  <si>
    <t>სმ</t>
  </si>
  <si>
    <t>საცოცი კედლის მაქსიმალური დახრა</t>
  </si>
  <si>
    <t>დახრა</t>
  </si>
  <si>
    <t>₾</t>
  </si>
  <si>
    <t>მ²</t>
  </si>
  <si>
    <t>უსაფრთხოების ლეიბი</t>
  </si>
  <si>
    <t>სიღრმე</t>
  </si>
  <si>
    <t>ლეიბის მაქსიმალური სიმაღლე</t>
  </si>
  <si>
    <t>ლეიბის მაქსიმალური სიგანე</t>
  </si>
  <si>
    <t>ლეიბის მაქსიმალური სიღმე</t>
  </si>
  <si>
    <t>თოკი</t>
  </si>
  <si>
    <t>ქამარი</t>
  </si>
  <si>
    <t>კარაბინი</t>
  </si>
  <si>
    <t>დამშვები მექანიზმი</t>
  </si>
  <si>
    <t>ც</t>
  </si>
  <si>
    <t>ქრონომეტრაჟი</t>
  </si>
  <si>
    <t>ზედა დაცვის წერტილი</t>
  </si>
  <si>
    <t>დაცვის წერტილი</t>
  </si>
  <si>
    <t>მ</t>
  </si>
  <si>
    <t>ინვოისი</t>
  </si>
  <si>
    <t>ინვოისის N:</t>
  </si>
  <si>
    <t>სულ ჯამი:</t>
  </si>
  <si>
    <t>დღგ:</t>
  </si>
  <si>
    <t>ფასდაკლება:</t>
  </si>
  <si>
    <t>%</t>
  </si>
  <si>
    <t>ჯამი:</t>
  </si>
  <si>
    <t>კონდიცია</t>
  </si>
  <si>
    <t>გარე სივრცე (კედელზე)</t>
  </si>
  <si>
    <t>გარე სივრცე (ცალკე მდგომი)</t>
  </si>
  <si>
    <t>დახურული შენობა                       ↓</t>
  </si>
  <si>
    <t>შენობაში</t>
  </si>
  <si>
    <t>შენობაზე</t>
  </si>
  <si>
    <t>გარე</t>
  </si>
  <si>
    <t>კედელი</t>
  </si>
  <si>
    <t>სწრაფი ცოცვის კედელი</t>
  </si>
  <si>
    <t>ბოლდერინგი</t>
  </si>
  <si>
    <t>რთული ცოცვის კედელი</t>
  </si>
  <si>
    <t>გასართობი კედელი</t>
  </si>
  <si>
    <t>აირჩიე საცოცი კედელი</t>
  </si>
  <si>
    <t>მონტაჟი:</t>
  </si>
  <si>
    <t>"თიბისი ბანკი"</t>
  </si>
  <si>
    <t>ბანკი:</t>
  </si>
  <si>
    <t>TBCBGE22</t>
  </si>
  <si>
    <t>გაცე. თარიღი:</t>
  </si>
  <si>
    <t>მოქმედ. ვადა:</t>
  </si>
  <si>
    <t>წარმ:</t>
  </si>
  <si>
    <t>ს/კ:</t>
  </si>
  <si>
    <t>ტელ:</t>
  </si>
  <si>
    <t>GE06TB7959336020100007</t>
  </si>
  <si>
    <t>კოდი:</t>
  </si>
  <si>
    <t>ა/ნ:</t>
  </si>
  <si>
    <t>+995558017017</t>
  </si>
  <si>
    <t>შ.პ.ს.</t>
  </si>
  <si>
    <t>ფოსტა:</t>
  </si>
  <si>
    <t>info@climb.ge</t>
  </si>
  <si>
    <t>პირი</t>
  </si>
  <si>
    <t>ა.ა.ი.პ.</t>
  </si>
  <si>
    <t>ს.ს.</t>
  </si>
  <si>
    <t>ი.მ.</t>
  </si>
  <si>
    <t>ს.ს.ი.პ.</t>
  </si>
  <si>
    <t>ფ.პ.</t>
  </si>
  <si>
    <t>მ³</t>
  </si>
  <si>
    <t xml:space="preserve"> </t>
  </si>
  <si>
    <t>L.L.C.</t>
  </si>
  <si>
    <t>N.N.L.E.</t>
  </si>
  <si>
    <t>J.S.C.</t>
  </si>
  <si>
    <t>I.E.</t>
  </si>
  <si>
    <t>L.E.P.L.</t>
  </si>
  <si>
    <t>F.P.</t>
  </si>
  <si>
    <t>Entertaining Wall</t>
  </si>
  <si>
    <t>Speed Climbing Wall</t>
  </si>
  <si>
    <t>Lead Climbing Wall</t>
  </si>
  <si>
    <t>Bouldering</t>
  </si>
  <si>
    <t>INVOICE TO</t>
  </si>
  <si>
    <t>INVOICE</t>
  </si>
  <si>
    <t>Repr:</t>
  </si>
  <si>
    <t>Tel:</t>
  </si>
  <si>
    <t>E-mail:</t>
  </si>
  <si>
    <t>Invoice N:</t>
  </si>
  <si>
    <t>Issued</t>
  </si>
  <si>
    <t>Valid</t>
  </si>
  <si>
    <t>C/C:</t>
  </si>
  <si>
    <t>QT</t>
  </si>
  <si>
    <t>TOTAL</t>
  </si>
  <si>
    <t>PRICE</t>
  </si>
  <si>
    <t>SIZES</t>
  </si>
  <si>
    <t>Height</t>
  </si>
  <si>
    <t>Indoor</t>
  </si>
  <si>
    <t>On Building</t>
  </si>
  <si>
    <t>Outdoor</t>
  </si>
  <si>
    <t>cm</t>
  </si>
  <si>
    <t>qt</t>
  </si>
  <si>
    <t>m³</t>
  </si>
  <si>
    <t>m</t>
  </si>
  <si>
    <t>SUB TOTAL:</t>
  </si>
  <si>
    <t>INSTALATION:</t>
  </si>
  <si>
    <t>VAT:</t>
  </si>
  <si>
    <t>DISCOUNT:</t>
  </si>
  <si>
    <t>TOTAL:</t>
  </si>
  <si>
    <t>Width</t>
  </si>
  <si>
    <t>Hangover</t>
  </si>
  <si>
    <t>Depth</t>
  </si>
  <si>
    <t>აღჭურვილობა</t>
  </si>
  <si>
    <t>C/C</t>
  </si>
  <si>
    <t>BANK:</t>
  </si>
  <si>
    <t>CODE:</t>
  </si>
  <si>
    <t>A/N:</t>
  </si>
  <si>
    <t>TEL:</t>
  </si>
  <si>
    <t>E-MAIL:</t>
  </si>
  <si>
    <t>"TBC BANK"</t>
  </si>
  <si>
    <t>INVOICE FROM:</t>
  </si>
  <si>
    <t>Timing System</t>
  </si>
  <si>
    <t>Holds</t>
  </si>
  <si>
    <t>Volumes</t>
  </si>
  <si>
    <t>Rope</t>
  </si>
  <si>
    <t>Harness</t>
  </si>
  <si>
    <t>Carabiner</t>
  </si>
  <si>
    <t>Belay Device</t>
  </si>
  <si>
    <t>Top Safty Point</t>
  </si>
  <si>
    <t>Safty Point</t>
  </si>
  <si>
    <t>ხარჯთაღღიცხვა</t>
  </si>
  <si>
    <t>სახარჯთაღრიცხვო ღირებულება:</t>
  </si>
  <si>
    <t>ლარი</t>
  </si>
  <si>
    <t>სამუშოს დასახელება</t>
  </si>
  <si>
    <t>განზომილება ერთეული</t>
  </si>
  <si>
    <t>რაოდენობა</t>
  </si>
  <si>
    <t>მასალები</t>
  </si>
  <si>
    <t>ხელფასი</t>
  </si>
  <si>
    <t>ტრანსპორტ</t>
  </si>
  <si>
    <t>საერთო ჯამი</t>
  </si>
  <si>
    <t>ერთ. ფასი</t>
  </si>
  <si>
    <t>თავი I: საცოცი კედლები</t>
  </si>
  <si>
    <t>თავი II: უსაფრთხოების ლეიბი</t>
  </si>
  <si>
    <t>სმ სისქის უსაფრთხოების ლეიბი</t>
  </si>
  <si>
    <t>თავი III: აღჭურვილობა</t>
  </si>
  <si>
    <t>თოკი 9.8მმ EN 892 / CE 1019</t>
  </si>
  <si>
    <t>უსაფრთხოების ქამარი EN 12277 / CE 1019</t>
  </si>
  <si>
    <t>მექანიკური დამშვები მექანიზმი CE EN 15151-1, UIAA</t>
  </si>
  <si>
    <t>ავტომატური დამშვები 16.1მ (IFSC სერტიფიცირებული)</t>
  </si>
  <si>
    <t>დაცვის წეტილი (აწიაშკა) CE EN 12275 type B, UIAA</t>
  </si>
  <si>
    <t>თავი IV: აღჭურვილობის მონტაჟი</t>
  </si>
  <si>
    <t>ქრონომეტრაჟის მონტაჟი</t>
  </si>
  <si>
    <t>ტრაპორტირების ხარჯები</t>
  </si>
  <si>
    <t>ზედნადები ხარჯი</t>
  </si>
  <si>
    <t>ფირმის სარგებელი</t>
  </si>
  <si>
    <t>გაუთვალისწინებელი ხარჯი</t>
  </si>
  <si>
    <t>საპენსიო დანარიცხი</t>
  </si>
  <si>
    <t>დღგ</t>
  </si>
  <si>
    <t>სულ ჯამი</t>
  </si>
  <si>
    <t>კვ ფასი</t>
  </si>
  <si>
    <t>საჭიდები</t>
  </si>
  <si>
    <t>რელიეფები</t>
  </si>
  <si>
    <t>Choose Climbing wall</t>
  </si>
  <si>
    <t>Safty Mat</t>
  </si>
  <si>
    <t>Equipment</t>
  </si>
  <si>
    <t>ავტომატური დამშვები</t>
  </si>
  <si>
    <t>Auto Belay Device</t>
  </si>
  <si>
    <t>€</t>
  </si>
  <si>
    <t>HOLDS</t>
  </si>
  <si>
    <t>VOLUMES</t>
  </si>
  <si>
    <t>ROPE</t>
  </si>
  <si>
    <t>HARNESS</t>
  </si>
  <si>
    <t>CARABINER</t>
  </si>
  <si>
    <t>Volx</t>
  </si>
  <si>
    <t>TENDON</t>
  </si>
  <si>
    <t>PETZL</t>
  </si>
  <si>
    <t>CLIMB.GE</t>
  </si>
  <si>
    <t>TENDON (OUTDOOR)</t>
  </si>
  <si>
    <t>SINGING ROCK</t>
  </si>
  <si>
    <t>Cheeta</t>
  </si>
  <si>
    <t>Illusion</t>
  </si>
  <si>
    <t>Makak</t>
  </si>
  <si>
    <t>HRT</t>
  </si>
  <si>
    <t>ESCAPE</t>
  </si>
  <si>
    <t>Volx SPEED 10.5</t>
  </si>
  <si>
    <t>Volx SPEED 15</t>
  </si>
  <si>
    <t>Auto Belay</t>
  </si>
  <si>
    <t>Perfect Descent</t>
  </si>
  <si>
    <t>TOP SAFTY POINT</t>
  </si>
  <si>
    <t>ინვოისის მიმღები</t>
  </si>
  <si>
    <t>ინვოისის გამცემი</t>
  </si>
  <si>
    <t>აირჩიეთ მწარმოებელი</t>
  </si>
  <si>
    <t>m²</t>
  </si>
  <si>
    <t>კარაბინი CE EN 12275</t>
  </si>
  <si>
    <t>TOTAL IN EURO:</t>
  </si>
  <si>
    <t>Climbing Wall Maximum Height</t>
  </si>
  <si>
    <t>Climbing Wall Maximum Width</t>
  </si>
  <si>
    <t>Climbing Wall Maximum Hangover</t>
  </si>
  <si>
    <t>Safty Mat Maximum Height</t>
  </si>
  <si>
    <t>Safty Mat Maximum Width</t>
  </si>
  <si>
    <t>Safty Mat Maximum Depth</t>
  </si>
  <si>
    <t>Agripp</t>
  </si>
  <si>
    <t>EP Climbing</t>
  </si>
  <si>
    <t>Blue Pill</t>
  </si>
  <si>
    <t>eXpression Holds</t>
  </si>
  <si>
    <t xml:space="preserve"> Squadra</t>
  </si>
  <si>
    <t>Xcult</t>
  </si>
  <si>
    <t>Rockcity</t>
  </si>
  <si>
    <t>Grizzly</t>
  </si>
  <si>
    <t>Flathold</t>
  </si>
  <si>
    <t>Kilter</t>
  </si>
  <si>
    <t>Blocz</t>
  </si>
  <si>
    <t>360 Holds</t>
  </si>
  <si>
    <t>საჭიდები (IFSC მიმწოდებელი)</t>
  </si>
  <si>
    <t>რელიეფი (IFSC მიმწოდებელი)</t>
  </si>
  <si>
    <t>Rock Empire</t>
  </si>
  <si>
    <t>Column1</t>
  </si>
  <si>
    <t>Column2</t>
  </si>
  <si>
    <t>Column3</t>
  </si>
  <si>
    <t>paid</t>
  </si>
  <si>
    <t>Vertex</t>
  </si>
  <si>
    <t>2.9234</t>
  </si>
  <si>
    <t>შ.პ.ს. "ქართული ცოცვის განვითარება"</t>
  </si>
  <si>
    <t>ელ ფოსტა:</t>
  </si>
  <si>
    <t>"Georgian Climbing Development" L.L.C.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</si>
</sst>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_-* #,##0.00\ [$₾-437]_-;\-* #,##0.00\ [$₾-437]_-;_-* &quot;-&quot;??\ [$₾-437]_-;_-@_-"/>
    <numFmt numFmtId="165" formatCode="[$-F800]dddd\,\ mmmm\ dd\,\ yyyy"/>
    <numFmt numFmtId="166" formatCode="0.0000000000000000"/>
    <numFmt numFmtId="167" formatCode="0.000000000000000000"/>
    <numFmt numFmtId="168" formatCode="0.0000"/>
    <numFmt numFmtId="169" formatCode="0.0000000000"/>
    <numFmt numFmtId="170" formatCode="0.0000000000000000000000000000000"/>
    <numFmt numFmtId="171" formatCode="0;\-0;;@\,"/>
    <numFmt numFmtId="172" formatCode="0.00000000"/>
    <numFmt numFmtId="173" formatCode="0.00000000000000000000"/>
    <numFmt numFmtId="174" formatCode="0.00000000000"/>
    <numFmt numFmtId="175" formatCode="0.000000000000"/>
    <numFmt numFmtId="176" formatCode="_-* #,##0.0\ [$₾-437]_-;\-* #,##0.0\ [$₾-437]_-;_-* &quot;-&quot;?\ [$₾-437]_-;_-@_-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EAEAEA"/>
      <name val="Calibri"/>
      <family val="2"/>
      <scheme val="minor"/>
    </font>
    <font>
      <sz val="22"/>
      <color rgb="FFED3034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ED3034"/>
      <name val="Calibri"/>
      <family val="2"/>
      <scheme val="minor"/>
    </font>
    <font>
      <sz val="9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Univers"/>
      <family val="2"/>
      <charset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D3034"/>
        <bgColor indexed="64"/>
      </patternFill>
    </fill>
    <fill>
      <patternFill patternType="solid">
        <fgColor rgb="FF2B2C3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2B2C30"/>
      </right>
      <top/>
      <bottom/>
      <diagonal/>
    </border>
    <border>
      <left style="thin">
        <color rgb="FF2B2C30"/>
      </left>
      <right/>
      <top/>
      <bottom/>
      <diagonal/>
    </border>
    <border>
      <left style="thick">
        <color rgb="FFED303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10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2" borderId="0" xfId="0" applyFill="1" applyAlignment="1">
      <alignment horizontal="left" vertical="center"/>
    </xf>
    <xf numFmtId="0" fontId="0" fillId="3" borderId="1" xfId="0" applyFill="1" applyBorder="1"/>
    <xf numFmtId="0" fontId="0" fillId="4" borderId="0" xfId="0" applyFill="1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4" borderId="0" xfId="0" applyFill="1" applyAlignment="1">
      <alignment horizontal="left" vertical="center"/>
    </xf>
    <xf numFmtId="0" fontId="4" fillId="4" borderId="0" xfId="0" applyFont="1" applyFill="1"/>
    <xf numFmtId="0" fontId="0" fillId="4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4" borderId="0" xfId="0" applyFont="1" applyFill="1" applyAlignment="1">
      <alignment vertical="center"/>
    </xf>
    <xf numFmtId="0" fontId="0" fillId="0" borderId="0" xfId="0" applyAlignment="1">
      <alignment horizontal="right"/>
    </xf>
    <xf numFmtId="0" fontId="0" fillId="3" borderId="0" xfId="0" applyFill="1" applyAlignment="1">
      <alignment horizontal="right"/>
    </xf>
    <xf numFmtId="0" fontId="0" fillId="3" borderId="0" xfId="0" applyFill="1" applyAlignment="1">
      <alignment horizontal="left"/>
    </xf>
    <xf numFmtId="0" fontId="6" fillId="3" borderId="0" xfId="0" applyFont="1" applyFill="1" applyAlignment="1">
      <alignment vertical="center" wrapText="1"/>
    </xf>
    <xf numFmtId="0" fontId="10" fillId="0" borderId="0" xfId="0" applyFont="1"/>
    <xf numFmtId="0" fontId="1" fillId="0" borderId="0" xfId="0" applyFont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0" fillId="3" borderId="0" xfId="0" applyFill="1" applyProtection="1"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0" xfId="0" applyFill="1" applyProtection="1"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4" fillId="4" borderId="0" xfId="0" applyFont="1" applyFill="1" applyProtection="1">
      <protection hidden="1"/>
    </xf>
    <xf numFmtId="0" fontId="2" fillId="4" borderId="0" xfId="0" applyFont="1" applyFill="1" applyAlignment="1" applyProtection="1">
      <alignment horizontal="left" vertical="center"/>
      <protection hidden="1"/>
    </xf>
    <xf numFmtId="0" fontId="2" fillId="4" borderId="0" xfId="0" applyFont="1" applyFill="1" applyAlignment="1" applyProtection="1">
      <alignment vertical="center"/>
      <protection hidden="1"/>
    </xf>
    <xf numFmtId="0" fontId="0" fillId="3" borderId="0" xfId="0" applyFill="1" applyAlignment="1" applyProtection="1">
      <alignment horizontal="left"/>
      <protection hidden="1"/>
    </xf>
    <xf numFmtId="0" fontId="0" fillId="3" borderId="0" xfId="0" applyFill="1" applyAlignment="1" applyProtection="1">
      <alignment horizontal="right"/>
      <protection hidden="1"/>
    </xf>
    <xf numFmtId="0" fontId="7" fillId="2" borderId="0" xfId="0" applyFont="1" applyFill="1" applyAlignment="1" applyProtection="1">
      <alignment vertical="center"/>
      <protection locked="0" hidden="1"/>
    </xf>
    <xf numFmtId="1" fontId="6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right" vertical="center"/>
    </xf>
    <xf numFmtId="0" fontId="6" fillId="0" borderId="7" xfId="0" applyFont="1" applyBorder="1"/>
    <xf numFmtId="0" fontId="6" fillId="0" borderId="8" xfId="0" applyFont="1" applyBorder="1"/>
    <xf numFmtId="0" fontId="1" fillId="0" borderId="9" xfId="0" applyFont="1" applyBorder="1" applyAlignment="1">
      <alignment horizontal="center" vertical="center"/>
    </xf>
    <xf numFmtId="0" fontId="1" fillId="0" borderId="10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/>
    <xf numFmtId="0" fontId="1" fillId="0" borderId="11" xfId="0" applyFont="1" applyBorder="1" applyAlignment="1">
      <alignment horizontal="right" vertical="center"/>
    </xf>
    <xf numFmtId="0" fontId="11" fillId="0" borderId="11" xfId="0" applyFont="1" applyBorder="1"/>
    <xf numFmtId="176" fontId="1" fillId="0" borderId="0" xfId="0" applyNumberFormat="1" applyFont="1"/>
    <xf numFmtId="0" fontId="13" fillId="0" borderId="0" xfId="0" applyFont="1"/>
    <xf numFmtId="0" fontId="15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6" borderId="8" xfId="0" applyFont="1" applyFill="1" applyBorder="1" applyAlignment="1">
      <alignment horizontal="left" vertical="center"/>
    </xf>
    <xf numFmtId="1" fontId="15" fillId="0" borderId="11" xfId="0" applyNumberFormat="1" applyFont="1" applyBorder="1" applyAlignment="1">
      <alignment horizontal="center" vertical="center"/>
    </xf>
    <xf numFmtId="9" fontId="6" fillId="0" borderId="11" xfId="0" applyNumberFormat="1" applyFont="1" applyBorder="1" applyAlignment="1">
      <alignment horizontal="center" vertical="center"/>
    </xf>
    <xf numFmtId="0" fontId="14" fillId="0" borderId="0" xfId="0" applyFont="1"/>
    <xf numFmtId="0" fontId="16" fillId="0" borderId="0" xfId="0" applyFont="1" applyAlignment="1">
      <alignment vertical="center"/>
    </xf>
    <xf numFmtId="1" fontId="16" fillId="0" borderId="0" xfId="0" applyNumberFormat="1" applyFont="1"/>
    <xf numFmtId="0" fontId="16" fillId="0" borderId="0" xfId="0" applyFont="1"/>
    <xf numFmtId="0" fontId="1" fillId="6" borderId="0" xfId="0" applyFont="1" applyFill="1" applyProtection="1">
      <protection locked="0" hidden="1"/>
    </xf>
    <xf numFmtId="0" fontId="1" fillId="6" borderId="0" xfId="0" applyFont="1" applyFill="1" applyProtection="1">
      <protection hidden="1"/>
    </xf>
    <xf numFmtId="164" fontId="1" fillId="0" borderId="0" xfId="0" applyNumberFormat="1" applyFont="1" applyProtection="1">
      <protection hidden="1"/>
    </xf>
    <xf numFmtId="20" fontId="6" fillId="0" borderId="0" xfId="0" applyNumberFormat="1" applyFont="1" applyProtection="1">
      <protection hidden="1"/>
    </xf>
    <xf numFmtId="166" fontId="1" fillId="0" borderId="0" xfId="0" applyNumberFormat="1" applyFont="1" applyAlignment="1" applyProtection="1">
      <alignment horizontal="center"/>
      <protection hidden="1"/>
    </xf>
    <xf numFmtId="165" fontId="6" fillId="0" borderId="0" xfId="0" applyNumberFormat="1" applyFont="1" applyProtection="1">
      <protection hidden="1"/>
    </xf>
    <xf numFmtId="174" fontId="1" fillId="0" borderId="0" xfId="0" applyNumberFormat="1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74" fontId="1" fillId="0" borderId="0" xfId="0" applyNumberFormat="1" applyFont="1" applyProtection="1">
      <protection hidden="1"/>
    </xf>
    <xf numFmtId="22" fontId="6" fillId="0" borderId="0" xfId="0" applyNumberFormat="1" applyFont="1" applyProtection="1">
      <protection hidden="1"/>
    </xf>
    <xf numFmtId="173" fontId="1" fillId="0" borderId="0" xfId="0" applyNumberFormat="1" applyFont="1" applyProtection="1">
      <protection hidden="1"/>
    </xf>
    <xf numFmtId="2" fontId="6" fillId="0" borderId="0" xfId="0" applyNumberFormat="1" applyFont="1" applyProtection="1">
      <protection hidden="1"/>
    </xf>
    <xf numFmtId="167" fontId="1" fillId="0" borderId="0" xfId="0" applyNumberFormat="1" applyFont="1" applyProtection="1">
      <protection hidden="1"/>
    </xf>
    <xf numFmtId="175" fontId="1" fillId="0" borderId="0" xfId="0" applyNumberFormat="1" applyFont="1" applyProtection="1">
      <protection hidden="1"/>
    </xf>
    <xf numFmtId="14" fontId="1" fillId="0" borderId="0" xfId="0" applyNumberFormat="1" applyFont="1" applyProtection="1">
      <protection hidden="1"/>
    </xf>
    <xf numFmtId="2" fontId="1" fillId="0" borderId="0" xfId="0" applyNumberFormat="1" applyFont="1" applyProtection="1">
      <protection hidden="1"/>
    </xf>
    <xf numFmtId="166" fontId="1" fillId="0" borderId="0" xfId="0" applyNumberFormat="1" applyFont="1" applyProtection="1">
      <protection hidden="1"/>
    </xf>
    <xf numFmtId="172" fontId="1" fillId="0" borderId="0" xfId="0" applyNumberFormat="1" applyFont="1" applyProtection="1">
      <protection hidden="1"/>
    </xf>
    <xf numFmtId="169" fontId="1" fillId="0" borderId="0" xfId="0" applyNumberFormat="1" applyFont="1" applyProtection="1">
      <protection hidden="1"/>
    </xf>
    <xf numFmtId="22" fontId="1" fillId="0" borderId="0" xfId="0" applyNumberFormat="1" applyFont="1" applyProtection="1">
      <protection hidden="1"/>
    </xf>
    <xf numFmtId="168" fontId="1" fillId="0" borderId="0" xfId="0" applyNumberFormat="1" applyFont="1" applyProtection="1">
      <protection hidden="1"/>
    </xf>
    <xf numFmtId="170" fontId="1" fillId="0" borderId="0" xfId="0" applyNumberFormat="1" applyFont="1" applyProtection="1">
      <protection hidden="1"/>
    </xf>
    <xf numFmtId="0" fontId="1" fillId="0" borderId="0" xfId="0" applyFont="1" applyProtection="1">
      <protection locked="0" hidden="1"/>
    </xf>
    <xf numFmtId="0" fontId="17" fillId="4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 applyProtection="1">
      <alignment horizontal="right" vertical="center"/>
      <protection hidden="1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0" fillId="4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 applyProtection="1">
      <alignment horizontal="left" vertical="center"/>
      <protection hidden="1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left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0" borderId="0" xfId="0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0" borderId="0" xfId="0" applyAlignment="1" applyProtection="1">
      <alignment horizontal="right" vertical="center"/>
      <protection locked="0" hidden="1"/>
    </xf>
    <xf numFmtId="0" fontId="6" fillId="3" borderId="0" xfId="0" applyFont="1" applyFill="1" applyAlignment="1" applyProtection="1">
      <alignment horizontal="left" vertical="center"/>
      <protection hidden="1"/>
    </xf>
    <xf numFmtId="1" fontId="1" fillId="2" borderId="0" xfId="0" applyNumberFormat="1" applyFont="1" applyFill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0" fillId="4" borderId="0" xfId="0" applyFill="1" applyAlignment="1" applyProtection="1">
      <alignment horizontal="left" vertical="center"/>
      <protection hidden="1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4" fontId="2" fillId="0" borderId="0" xfId="0" applyNumberFormat="1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left" vertical="center"/>
    </xf>
    <xf numFmtId="0" fontId="0" fillId="4" borderId="0" xfId="0" applyFill="1" applyAlignment="1">
      <alignment horizontal="right" vertical="center"/>
    </xf>
    <xf numFmtId="0" fontId="3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 applyProtection="1">
      <alignment horizontal="right" vertical="center"/>
      <protection locked="0" hidden="1"/>
    </xf>
    <xf numFmtId="0" fontId="3" fillId="4" borderId="0" xfId="0" applyFont="1" applyFill="1" applyAlignment="1" applyProtection="1">
      <alignment horizontal="left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49" fontId="6" fillId="3" borderId="0" xfId="0" applyNumberFormat="1" applyFont="1" applyFill="1" applyAlignment="1" applyProtection="1">
      <alignment horizontal="left"/>
      <protection hidden="1"/>
    </xf>
    <xf numFmtId="0" fontId="6" fillId="3" borderId="0" xfId="0" applyFont="1" applyFill="1" applyAlignment="1" applyProtection="1">
      <alignment horizontal="right" vertic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4" borderId="2" xfId="0" applyFill="1" applyBorder="1" applyAlignment="1" applyProtection="1">
      <alignment horizontal="center" vertical="center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2" fillId="4" borderId="0" xfId="0" applyFont="1" applyFill="1" applyAlignment="1" applyProtection="1">
      <alignment horizontal="left" vertical="center"/>
      <protection hidden="1"/>
    </xf>
    <xf numFmtId="0" fontId="2" fillId="4" borderId="0" xfId="0" applyFont="1" applyFill="1" applyAlignment="1" applyProtection="1">
      <alignment horizontal="right"/>
      <protection locked="0" hidden="1"/>
    </xf>
    <xf numFmtId="0" fontId="6" fillId="3" borderId="0" xfId="0" applyFont="1" applyFill="1" applyAlignment="1" applyProtection="1">
      <alignment horizontal="center" vertical="center"/>
      <protection hidden="1"/>
    </xf>
    <xf numFmtId="0" fontId="0" fillId="3" borderId="0" xfId="0" applyFill="1" applyAlignment="1">
      <alignment horizontal="center"/>
    </xf>
    <xf numFmtId="49" fontId="6" fillId="3" borderId="0" xfId="1" applyNumberFormat="1" applyFont="1" applyFill="1" applyAlignment="1" applyProtection="1">
      <alignment horizontal="left" vertical="center"/>
      <protection hidden="1"/>
    </xf>
    <xf numFmtId="49" fontId="6" fillId="3" borderId="0" xfId="0" applyNumberFormat="1" applyFont="1" applyFill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4" borderId="0" xfId="0" applyFont="1" applyFill="1" applyAlignment="1">
      <alignment horizontal="left" vertical="center"/>
    </xf>
    <xf numFmtId="0" fontId="6" fillId="3" borderId="0" xfId="0" applyFont="1" applyFill="1" applyAlignment="1" applyProtection="1">
      <alignment horizontal="right"/>
      <protection hidden="1"/>
    </xf>
    <xf numFmtId="0" fontId="2" fillId="0" borderId="0" xfId="0" applyFont="1" applyAlignment="1" applyProtection="1">
      <alignment horizontal="right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2" fontId="8" fillId="0" borderId="0" xfId="0" applyNumberFormat="1" applyFont="1" applyAlignment="1">
      <alignment horizontal="center"/>
    </xf>
    <xf numFmtId="0" fontId="6" fillId="3" borderId="0" xfId="0" applyFont="1" applyFill="1" applyAlignment="1">
      <alignment horizontal="center" vertical="top" wrapText="1"/>
    </xf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right"/>
      <protection hidden="1"/>
    </xf>
    <xf numFmtId="1" fontId="2" fillId="4" borderId="0" xfId="0" applyNumberFormat="1" applyFont="1" applyFill="1" applyAlignment="1" applyProtection="1">
      <alignment horizontal="right"/>
      <protection hidden="1"/>
    </xf>
    <xf numFmtId="0" fontId="2" fillId="4" borderId="0" xfId="0" applyFont="1" applyFill="1" applyAlignment="1" applyProtection="1">
      <alignment horizontal="right"/>
      <protection hidden="1"/>
    </xf>
    <xf numFmtId="1" fontId="2" fillId="0" borderId="0" xfId="0" applyNumberFormat="1" applyFont="1" applyAlignment="1" applyProtection="1">
      <alignment horizontal="right"/>
      <protection hidden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left" vertical="center"/>
    </xf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right"/>
    </xf>
    <xf numFmtId="49" fontId="6" fillId="3" borderId="0" xfId="1" applyNumberFormat="1" applyFont="1" applyFill="1" applyAlignment="1">
      <alignment horizontal="left" vertical="center"/>
    </xf>
    <xf numFmtId="49" fontId="6" fillId="3" borderId="0" xfId="0" applyNumberFormat="1" applyFont="1" applyFill="1" applyAlignment="1">
      <alignment horizontal="left" vertical="center"/>
    </xf>
    <xf numFmtId="1" fontId="1" fillId="2" borderId="0" xfId="0" applyNumberFormat="1" applyFont="1" applyFill="1" applyAlignment="1">
      <alignment horizontal="right" vertical="center"/>
    </xf>
    <xf numFmtId="0" fontId="6" fillId="3" borderId="0" xfId="0" applyFont="1" applyFill="1" applyAlignment="1">
      <alignment horizontal="center" vertical="center"/>
    </xf>
    <xf numFmtId="1" fontId="2" fillId="4" borderId="0" xfId="0" applyNumberFormat="1" applyFont="1" applyFill="1" applyAlignment="1">
      <alignment horizontal="right"/>
    </xf>
    <xf numFmtId="1" fontId="2" fillId="0" borderId="0" xfId="0" applyNumberFormat="1" applyFont="1" applyAlignment="1">
      <alignment horizontal="right"/>
    </xf>
    <xf numFmtId="0" fontId="2" fillId="4" borderId="0" xfId="0" applyFont="1" applyFill="1" applyAlignment="1">
      <alignment horizontal="left"/>
    </xf>
    <xf numFmtId="0" fontId="15" fillId="0" borderId="6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15" fillId="5" borderId="11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/>
    </xf>
    <xf numFmtId="0" fontId="15" fillId="5" borderId="1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171" fontId="16" fillId="0" borderId="0" xfId="0" applyNumberFormat="1" applyFont="1" applyAlignment="1">
      <alignment horizontal="center" wrapText="1"/>
    </xf>
    <xf numFmtId="0" fontId="15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textRotation="90" wrapText="1"/>
    </xf>
    <xf numFmtId="0" fontId="15" fillId="0" borderId="1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5"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protection locked="1" hidden="1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protection locked="1" hidden="1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protection locked="0" hidden="1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>
          <fgColor indexed="64"/>
          <bgColor theme="0"/>
        </patternFill>
      </fill>
      <protection locked="1" hidden="1"/>
    </dxf>
  </dxfs>
  <tableStyles count="0" defaultTableStyle="TableStyleMedium2" defaultPivotStyle="PivotStyleLight16"/>
  <colors>
    <mruColors>
      <color rgb="FFEAEAEA"/>
      <color rgb="FFED3034"/>
      <color rgb="FF2B2C30"/>
      <color rgb="FFE711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microsoft.com/office/2017/06/relationships/rdRichValueStructure" Target="richData/rdrichvaluestructure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SupportingPropertyBag" Target="richData/rdsupporting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SupportingPropertyBagStructure" Target="richData/rdsupportingpropertybagstructure.xml"/><Relationship Id="rId10" Type="http://schemas.openxmlformats.org/officeDocument/2006/relationships/sharedStrings" Target="sharedStrings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ichStyles" Target="richData/richStyles.xml"/></Relationships>
</file>

<file path=xl/ctrlProps/ctrlProp1.xml><?xml version="1.0" encoding="utf-8"?>
<formControlPr xmlns="http://schemas.microsoft.com/office/spreadsheetml/2009/9/main" objectType="Radio" checked="Checked" firstButton="1" fmlaLink="$H$1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checked="Checked" firstButton="1" fmlaLink="$H$11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182492</xdr:colOff>
      <xdr:row>1</xdr:row>
      <xdr:rowOff>41749</xdr:rowOff>
    </xdr:from>
    <xdr:to>
      <xdr:col>9</xdr:col>
      <xdr:colOff>49057</xdr:colOff>
      <xdr:row>5</xdr:row>
      <xdr:rowOff>34749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31" y="168749"/>
          <a:ext cx="1368478" cy="501000"/>
        </a:xfrm>
        <a:prstGeom prst="rect">
          <a:avLst/>
        </a:prstGeom>
      </xdr:spPr>
    </xdr:pic>
    <xdr:clientData/>
  </xdr:twoCellAnchor>
  <xdr:twoCellAnchor>
    <xdr:from>
      <xdr:col>31</xdr:col>
      <xdr:colOff>1190</xdr:colOff>
      <xdr:row>53</xdr:row>
      <xdr:rowOff>5967</xdr:rowOff>
    </xdr:from>
    <xdr:to>
      <xdr:col>33</xdr:col>
      <xdr:colOff>9145</xdr:colOff>
      <xdr:row>56</xdr:row>
      <xdr:rowOff>7809</xdr:rowOff>
    </xdr:to>
    <xdr:sp macro="" textlink="">
      <xdr:nvSpPr>
        <xdr:cNvPr id="12" name="Right Tri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flipH="1">
          <a:off x="5838811" y="8087984"/>
          <a:ext cx="384575" cy="382842"/>
        </a:xfrm>
        <a:prstGeom prst="rtTriangle">
          <a:avLst/>
        </a:prstGeom>
        <a:solidFill>
          <a:srgbClr val="ED303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9</xdr:row>
      <xdr:rowOff>5766</xdr:rowOff>
    </xdr:from>
    <xdr:to>
      <xdr:col>20</xdr:col>
      <xdr:colOff>8366</xdr:colOff>
      <xdr:row>11</xdr:row>
      <xdr:rowOff>6406</xdr:rowOff>
    </xdr:to>
    <xdr:sp macro="" textlink="">
      <xdr:nvSpPr>
        <xdr:cNvPr id="16" name="Right Tri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flipH="1">
          <a:off x="3361343" y="1077329"/>
          <a:ext cx="377648" cy="381640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17</xdr:row>
      <xdr:rowOff>4652</xdr:rowOff>
    </xdr:from>
    <xdr:to>
      <xdr:col>20</xdr:col>
      <xdr:colOff>8366</xdr:colOff>
      <xdr:row>19</xdr:row>
      <xdr:rowOff>5292</xdr:rowOff>
    </xdr:to>
    <xdr:sp macro="" textlink="">
      <xdr:nvSpPr>
        <xdr:cNvPr id="19" name="Right Triang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 flipH="1">
          <a:off x="3377024" y="2597311"/>
          <a:ext cx="379391" cy="375444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25</xdr:row>
      <xdr:rowOff>4652</xdr:rowOff>
    </xdr:from>
    <xdr:to>
      <xdr:col>20</xdr:col>
      <xdr:colOff>8366</xdr:colOff>
      <xdr:row>27</xdr:row>
      <xdr:rowOff>5292</xdr:rowOff>
    </xdr:to>
    <xdr:sp macro="" textlink="">
      <xdr:nvSpPr>
        <xdr:cNvPr id="20" name="Right Tri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 flipH="1">
          <a:off x="3383084" y="3845022"/>
          <a:ext cx="380065" cy="381640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98425</xdr:colOff>
          <xdr:row>9</xdr:row>
          <xdr:rowOff>187325</xdr:rowOff>
        </xdr:from>
        <xdr:to>
          <xdr:col>7</xdr:col>
          <xdr:colOff>133350</xdr:colOff>
          <xdr:row>11</xdr:row>
          <xdr:rowOff>22225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98425</xdr:colOff>
          <xdr:row>9</xdr:row>
          <xdr:rowOff>190500</xdr:rowOff>
        </xdr:from>
        <xdr:to>
          <xdr:col>11</xdr:col>
          <xdr:colOff>104775</xdr:colOff>
          <xdr:row>11</xdr:row>
          <xdr:rowOff>15875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79375</xdr:colOff>
          <xdr:row>9</xdr:row>
          <xdr:rowOff>187325</xdr:rowOff>
        </xdr:from>
        <xdr:to>
          <xdr:col>14</xdr:col>
          <xdr:colOff>107950</xdr:colOff>
          <xdr:row>11</xdr:row>
          <xdr:rowOff>22225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186289</xdr:colOff>
      <xdr:row>53</xdr:row>
      <xdr:rowOff>7326</xdr:rowOff>
    </xdr:from>
    <xdr:to>
      <xdr:col>33</xdr:col>
      <xdr:colOff>5200</xdr:colOff>
      <xdr:row>56</xdr:row>
      <xdr:rowOff>9168</xdr:rowOff>
    </xdr:to>
    <xdr:sp macro="" textlink="">
      <xdr:nvSpPr>
        <xdr:cNvPr id="3" name="Right Tri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 flipH="1">
          <a:off x="5806039" y="8148026"/>
          <a:ext cx="380886" cy="382842"/>
        </a:xfrm>
        <a:prstGeom prst="rtTriangle">
          <a:avLst/>
        </a:prstGeom>
        <a:solidFill>
          <a:srgbClr val="ED303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9</xdr:row>
      <xdr:rowOff>5766</xdr:rowOff>
    </xdr:from>
    <xdr:to>
      <xdr:col>20</xdr:col>
      <xdr:colOff>8366</xdr:colOff>
      <xdr:row>11</xdr:row>
      <xdr:rowOff>6406</xdr:rowOff>
    </xdr:to>
    <xdr:sp macro="" textlink="">
      <xdr:nvSpPr>
        <xdr:cNvPr id="4" name="Right Triangl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flipH="1">
          <a:off x="3375630" y="1148766"/>
          <a:ext cx="379236" cy="343540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17</xdr:row>
      <xdr:rowOff>4652</xdr:rowOff>
    </xdr:from>
    <xdr:to>
      <xdr:col>20</xdr:col>
      <xdr:colOff>8366</xdr:colOff>
      <xdr:row>19</xdr:row>
      <xdr:rowOff>5292</xdr:rowOff>
    </xdr:to>
    <xdr:sp macro="" textlink="">
      <xdr:nvSpPr>
        <xdr:cNvPr id="5" name="Right Tri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 flipH="1">
          <a:off x="3375630" y="2519252"/>
          <a:ext cx="379236" cy="375290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18</xdr:col>
      <xdr:colOff>3780</xdr:colOff>
      <xdr:row>25</xdr:row>
      <xdr:rowOff>4652</xdr:rowOff>
    </xdr:from>
    <xdr:to>
      <xdr:col>20</xdr:col>
      <xdr:colOff>8366</xdr:colOff>
      <xdr:row>27</xdr:row>
      <xdr:rowOff>5292</xdr:rowOff>
    </xdr:to>
    <xdr:sp macro="" textlink="">
      <xdr:nvSpPr>
        <xdr:cNvPr id="6" name="Right Triang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 flipH="1">
          <a:off x="3375630" y="3922602"/>
          <a:ext cx="379236" cy="375290"/>
        </a:xfrm>
        <a:prstGeom prst="rtTriangle">
          <a:avLst/>
        </a:prstGeom>
        <a:solidFill>
          <a:srgbClr val="2B2C3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78242</xdr:colOff>
      <xdr:row>5</xdr:row>
      <xdr:rowOff>97916</xdr:rowOff>
    </xdr:from>
    <xdr:to>
      <xdr:col>11</xdr:col>
      <xdr:colOff>11149</xdr:colOff>
      <xdr:row>8</xdr:row>
      <xdr:rowOff>27214</xdr:rowOff>
    </xdr:to>
    <xdr:sp macro="" textlink="">
      <xdr:nvSpPr>
        <xdr:cNvPr id="7" name="Freeform: Shap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951492" y="732916"/>
          <a:ext cx="120232" cy="310298"/>
        </a:xfrm>
        <a:custGeom>
          <a:avLst/>
          <a:gdLst>
            <a:gd name="connsiteX0" fmla="*/ 119812 w 119812"/>
            <a:gd name="connsiteY0" fmla="*/ 0 h 406160"/>
            <a:gd name="connsiteX1" fmla="*/ 8387 w 119812"/>
            <a:gd name="connsiteY1" fmla="*/ 115019 h 406160"/>
            <a:gd name="connsiteX2" fmla="*/ 0 w 119812"/>
            <a:gd name="connsiteY2" fmla="*/ 265981 h 406160"/>
            <a:gd name="connsiteX3" fmla="*/ 113821 w 119812"/>
            <a:gd name="connsiteY3" fmla="*/ 406160 h 406160"/>
            <a:gd name="connsiteX4" fmla="*/ 119812 w 119812"/>
            <a:gd name="connsiteY4" fmla="*/ 0 h 40616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19812" h="406160">
              <a:moveTo>
                <a:pt x="119812" y="0"/>
              </a:moveTo>
              <a:lnTo>
                <a:pt x="8387" y="115019"/>
              </a:lnTo>
              <a:lnTo>
                <a:pt x="0" y="265981"/>
              </a:lnTo>
              <a:lnTo>
                <a:pt x="113821" y="406160"/>
              </a:lnTo>
              <a:cubicBezTo>
                <a:pt x="115418" y="273968"/>
                <a:pt x="117016" y="141777"/>
                <a:pt x="119812" y="0"/>
              </a:cubicBezTo>
              <a:close/>
            </a:path>
          </a:pathLst>
        </a:cu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98425</xdr:colOff>
          <xdr:row>9</xdr:row>
          <xdr:rowOff>187325</xdr:rowOff>
        </xdr:from>
        <xdr:to>
          <xdr:col>7</xdr:col>
          <xdr:colOff>133350</xdr:colOff>
          <xdr:row>11</xdr:row>
          <xdr:rowOff>0</xdr:rowOff>
        </xdr:to>
        <xdr:sp macro="" textlink="">
          <xdr:nvSpPr>
            <xdr:cNvPr id="4097" name="Option 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174625</xdr:colOff>
          <xdr:row>9</xdr:row>
          <xdr:rowOff>196850</xdr:rowOff>
        </xdr:from>
        <xdr:to>
          <xdr:col>11</xdr:col>
          <xdr:colOff>180975</xdr:colOff>
          <xdr:row>11</xdr:row>
          <xdr:rowOff>6350</xdr:rowOff>
        </xdr:to>
        <xdr:sp macro="" textlink="">
          <xdr:nvSpPr>
            <xdr:cNvPr id="4098" name="Option 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44450</xdr:colOff>
          <xdr:row>9</xdr:row>
          <xdr:rowOff>177800</xdr:rowOff>
        </xdr:from>
        <xdr:to>
          <xdr:col>15</xdr:col>
          <xdr:colOff>73025</xdr:colOff>
          <xdr:row>10</xdr:row>
          <xdr:rowOff>117475</xdr:rowOff>
        </xdr:to>
        <xdr:sp macro="" textlink="">
          <xdr:nvSpPr>
            <xdr:cNvPr id="4099" name="Option Button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25008</xdr:colOff>
      <xdr:row>1</xdr:row>
      <xdr:rowOff>48840</xdr:rowOff>
    </xdr:from>
    <xdr:to>
      <xdr:col>8</xdr:col>
      <xdr:colOff>83870</xdr:colOff>
      <xdr:row>5</xdr:row>
      <xdr:rowOff>41840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914" y="175840"/>
          <a:ext cx="1367201" cy="5010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107950</xdr:colOff>
          <xdr:row>9</xdr:row>
          <xdr:rowOff>187325</xdr:rowOff>
        </xdr:from>
        <xdr:to>
          <xdr:col>7</xdr:col>
          <xdr:colOff>142875</xdr:colOff>
          <xdr:row>11</xdr:row>
          <xdr:rowOff>0</xdr:rowOff>
        </xdr:to>
        <xdr:sp macro="" textlink="">
          <xdr:nvSpPr>
            <xdr:cNvPr id="4101" name="Option Button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184150</xdr:colOff>
          <xdr:row>9</xdr:row>
          <xdr:rowOff>196850</xdr:rowOff>
        </xdr:from>
        <xdr:to>
          <xdr:col>12</xdr:col>
          <xdr:colOff>0</xdr:colOff>
          <xdr:row>11</xdr:row>
          <xdr:rowOff>6350</xdr:rowOff>
        </xdr:to>
        <xdr:sp macro="" textlink="">
          <xdr:nvSpPr>
            <xdr:cNvPr id="4102" name="Option Button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refreshOnLoad="1" connectionId="1" xr16:uid="{34089A0D-DF33-4FAD-BB3E-BC53DD076AB6}" autoFormatId="16" applyNumberFormats="0" applyBorderFormats="0" applyFontFormats="0" applyPatternFormats="0" applyAlignmentFormats="0" applyWidthHeightFormats="0">
  <queryTableRefresh nextId="4">
    <queryTableFields count="3">
      <queryTableField id="1" name="Column1" tableColumnId="1"/>
      <queryTableField id="2" name="Column2" tableColumnId="2"/>
      <queryTableField id="3" name="Column3" tableColumnId="3"/>
    </queryTableFields>
  </queryTableRefresh>
</queryTable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linkedentity">
      <keyFlags>
        <key name="%cvi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linkedentitycore">
      <keyFlags>
        <key name="%EntityServiceId">
          <flag name="ShowInCardView" value="0"/>
          <flag name="ShowInDotNotation" value="0"/>
          <flag name="ShowInAutoComplete" value="0"/>
        </key>
        <key name="%EntitySubDomain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IsRefreshable">
          <flag name="ShowInCardView" value="0"/>
          <flag name="ShowInAutoComplete" value="0"/>
          <flag name="ExcludeFromCalcComparison" value="1"/>
        </key>
        <key name="%ProviderInfo">
          <flag name="ShowInCardView" value="0"/>
          <flag name="ShowInDotNotation" value="0"/>
          <flag name="ShowInAutoComplete" value="0"/>
        </key>
        <key name="%DataProviderExternalLinkLogo">
          <flag name="ShowInCardView" value="0"/>
          <flag name="ShowInDotNotation" value="0"/>
          <flag name="ShowInAutoComplete" value="0"/>
        </key>
        <key name="%DataProviderExternalLink">
          <flag name="ShowInCardView" value="0"/>
          <flag name="ShowInDotNotation" value="0"/>
          <flag name="ShowInAutoComplete" value="0"/>
        </key>
        <key name="%OutdatedReason">
          <flag name="ShowInCardView" value="0"/>
          <flag name="ShowInDotNotation" value="0"/>
          <flag name="ShowInAutoComplete" value="0"/>
          <flag name="ExcludeFromCalcComparison" value="1"/>
        </key>
      </keyFlags>
    </type>
  </types>
</rvTypesInfo>
</file>

<file path=xl/richData/rdrichvalue.xml><?xml version="1.0" encoding="utf-8"?>
<rvData xmlns="http://schemas.microsoft.com/office/spreadsheetml/2017/richdata" count="2">
  <rv s="0">
    <v>en-US</v>
    <v>av8vdm</v>
    <v>268435456</v>
    <v>1</v>
    <v>Powered by Refinitiv</v>
    <v>0</v>
    <v>EUR/GEL</v>
    <v>2</v>
    <v>3</v>
    <v>Finance</v>
    <v>4</v>
    <v>3.0764999999999998</v>
    <v>2.7936000000000001</v>
    <v>1.0800000000000001E-2</v>
    <v>3.7780000000000001E-3</v>
    <v>GEL</v>
    <v>EUR</v>
    <v>2.8715000000000002</v>
    <v>Currency Pair</v>
    <v>45719.399178240739</v>
    <v>2.9228000000000001</v>
    <v>Euro/Georgian Lari FX Cross Rate</v>
    <v>2.8597000000000001</v>
    <v>2.8582999999999998</v>
    <v>2.8691</v>
    <v>EURGEL</v>
    <v>EUR/GEL</v>
  </rv>
  <rv s="1">
    <v>0</v>
  </rv>
</rvData>
</file>

<file path=xl/richData/rdrichvaluestructure.xml><?xml version="1.0" encoding="utf-8"?>
<rvStructures xmlns="http://schemas.microsoft.com/office/spreadsheetml/2017/richdata" count="2">
  <s t="_linkedentitycore">
    <k n="%EntityCulture" t="s"/>
    <k n="%EntityId" t="s"/>
    <k n="%EntityServiceId"/>
    <k n="%IsRefreshable" t="b"/>
    <k n="%ProviderInfo" t="s"/>
    <k n="_Display" t="spb"/>
    <k n="_DisplayString" t="s"/>
    <k n="_Flags" t="spb"/>
    <k n="_Format" t="spb"/>
    <k n="_Icon" t="s"/>
    <k n="_SubLabel" t="spb"/>
    <k n="52 week high"/>
    <k n="52 week low"/>
    <k n="Change"/>
    <k n="Change (%)"/>
    <k n="Currency" t="s"/>
    <k n="From currency" t="s"/>
    <k n="High"/>
    <k n="Instrument type" t="s"/>
    <k n="Last trade time"/>
    <k n="Low"/>
    <k n="Name" t="s"/>
    <k n="Open"/>
    <k n="Previous close"/>
    <k n="Price"/>
    <k n="Ticker symbol" t="s"/>
    <k n="UniqueName" t="s"/>
  </s>
  <s t="_linkedentity">
    <k n="%cvi" t="r"/>
  </s>
</rvStructures>
</file>

<file path=xl/richData/rdsupportingpropertybag.xml><?xml version="1.0" encoding="utf-8"?>
<supportingPropertyBags xmlns="http://schemas.microsoft.com/office/spreadsheetml/2017/richdata2">
  <spbArrays count="1">
    <a count="27">
      <v t="s">%EntityServiceId</v>
      <v t="s">_Format</v>
      <v t="s">%IsRefreshable</v>
      <v t="s">%EntityCulture</v>
      <v t="s">%EntityId</v>
      <v t="s">_Icon</v>
      <v t="s">_Display</v>
      <v t="s">Name</v>
      <v t="s">Price</v>
      <v t="s">_SubLabel</v>
      <v t="s">Last trade time</v>
      <v t="s">Ticker symbol</v>
      <v t="s">Change</v>
      <v t="s">Change (%)</v>
      <v t="s">Currency</v>
      <v t="s">From currency</v>
      <v t="s">Previous close</v>
      <v t="s">Open</v>
      <v t="s">High</v>
      <v t="s">Low</v>
      <v t="s">52 week high</v>
      <v t="s">52 week low</v>
      <v t="s">Instrument type</v>
      <v t="s">_Flags</v>
      <v t="s">UniqueName</v>
      <v t="s">_DisplayString</v>
      <v t="s">%ProviderInfo</v>
    </a>
  </spbArrays>
  <spbData count="5">
    <spb s="0">
      <v>0</v>
      <v>Name</v>
    </spb>
    <spb s="1">
      <v>0</v>
      <v>0</v>
      <v>0</v>
    </spb>
    <spb s="2">
      <v>1</v>
      <v>1</v>
    </spb>
    <spb s="3">
      <v>1</v>
      <v>1</v>
      <v>2</v>
      <v>1</v>
      <v>1</v>
      <v>1</v>
      <v>3</v>
      <v>1</v>
      <v>1</v>
      <v>1</v>
      <v>4</v>
      <v>5</v>
    </spb>
    <spb s="4">
      <v>GMT</v>
    </spb>
  </spbData>
</supportingPropertyBags>
</file>

<file path=xl/richData/rdsupportingpropertybagstructure.xml><?xml version="1.0" encoding="utf-8"?>
<spbStructures xmlns="http://schemas.microsoft.com/office/spreadsheetml/2017/richdata2" count="5">
  <s>
    <k n="^Order" t="spba"/>
    <k n="TitleProperty" t="s"/>
  </s>
  <s>
    <k n="ShowInCardView" t="b"/>
    <k n="ShowInDotNotation" t="b"/>
    <k n="ShowInAutoComplete" t="b"/>
  </s>
  <s>
    <k n="UniqueName" t="spb"/>
    <k n="`%ProviderInfo" t="spb"/>
  </s>
  <s>
    <k n="Low" t="i"/>
    <k n="High" t="i"/>
    <k n="Name" t="i"/>
    <k n="Open" t="i"/>
    <k n="Price" t="i"/>
    <k n="Change" t="i"/>
    <k n="Change (%)" t="i"/>
    <k n="52 week low" t="i"/>
    <k n="52 week high" t="i"/>
    <k n="Previous close" t="i"/>
    <k n="Last trade time" t="i"/>
    <k n="`%EntityServiceId" t="i"/>
  </s>
  <s>
    <k n="Last trade time" t="s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4">
    <x:dxf>
      <x:numFmt numFmtId="2" formatCode="0.00"/>
    </x:dxf>
    <x:dxf>
      <x:numFmt numFmtId="0" formatCode="General"/>
    </x:dxf>
    <x:dxf>
      <x:numFmt numFmtId="27" formatCode="m/d/yyyy\ h:mm"/>
    </x:dxf>
    <x:dxf>
      <x:numFmt numFmtId="14" formatCode="0.00%"/>
    </x:dxf>
  </dxfs>
  <richProperties>
    <rPr n="NumberFormat" t="s"/>
    <rPr n="IsTitleField" t="b"/>
  </richProperties>
  <richStyles>
    <rSty dxfid="1">
      <rpv i="0">_-* #,##0.00 [$₾-ka-GE]_-;-* #,##0.00 [$₾-ka-GE]_-;_-* "-"?? [$₾-ka-GE]_-;_-@_-</rpv>
    </rSty>
    <rSty>
      <rpv i="1">1</rpv>
    </rSty>
    <rSty dxfid="3"/>
    <rSty dxfid="2"/>
    <rSty dxfid="0">
      <rpv i="0">0.00</rpv>
    </rSty>
  </richStyles>
</richStyleSheet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C92DE6-C921-44D5-AA1C-2098CFC2E53C}" name="Table_6" displayName="Table_6" ref="A2:C3" tableType="queryTable" totalsRowShown="0" headerRowDxfId="4" dataDxfId="3">
  <autoFilter ref="A2:C3" xr:uid="{22C92DE6-C921-44D5-AA1C-2098CFC2E53C}"/>
  <tableColumns count="3">
    <tableColumn id="1" xr3:uid="{C8436216-2F44-481B-B029-FBC8441D4B3F}" uniqueName="1" name="Column1" queryTableFieldId="1" dataDxfId="2"/>
    <tableColumn id="2" xr3:uid="{813853FC-8FFA-479E-9461-91ABE169A5DD}" uniqueName="2" name="Column2" queryTableFieldId="2" dataDxfId="1"/>
    <tableColumn id="3" xr3:uid="{F8D9EC00-C5FA-4B32-9986-50BB63F58996}" uniqueName="3" name="Column3" queryTableFieldId="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limb.ge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6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nfo@climb.ge" TargetMode="External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8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7"/>
  <sheetViews>
    <sheetView tabSelected="1" zoomScale="115" zoomScaleNormal="115" workbookViewId="0">
      <selection activeCell="O4" sqref="O4:W4"/>
    </sheetView>
  </sheetViews>
  <sheetFormatPr defaultRowHeight="14.75" x14ac:dyDescent="0.75"/>
  <cols>
    <col min="1" max="9" width="2.6796875" customWidth="1"/>
    <col min="10" max="10" width="3.76953125" customWidth="1"/>
    <col min="11" max="33" width="2.6796875" customWidth="1"/>
    <col min="34" max="34" width="0.58984375" customWidth="1"/>
    <col min="35" max="35" width="11.81640625" customWidth="1"/>
    <col min="36" max="39" width="2.6796875" customWidth="1"/>
    <col min="40" max="40" width="29.7265625" bestFit="1" customWidth="1"/>
  </cols>
  <sheetData>
    <row r="1" spans="1:37" ht="10" customHeight="1" x14ac:dyDescent="0.7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57">
        <f>M3</f>
        <v>2.9933999999999998</v>
      </c>
    </row>
    <row r="2" spans="1:37" ht="10" customHeight="1" x14ac:dyDescent="0.75">
      <c r="A2" s="2"/>
      <c r="B2" s="140"/>
      <c r="C2" s="140"/>
      <c r="D2" s="140"/>
      <c r="E2" s="140"/>
      <c r="F2" s="140"/>
      <c r="G2" s="140"/>
      <c r="H2" s="140"/>
      <c r="I2" s="140"/>
      <c r="J2" s="2"/>
      <c r="K2" s="2"/>
      <c r="M2" s="9"/>
      <c r="N2" s="96" t="s">
        <v>188</v>
      </c>
      <c r="O2" s="96"/>
      <c r="P2" s="96"/>
      <c r="Q2" s="96"/>
      <c r="R2" s="96"/>
      <c r="S2" s="96"/>
      <c r="T2" s="96"/>
      <c r="U2" s="96"/>
      <c r="V2" s="96"/>
      <c r="W2" s="96"/>
      <c r="Y2" s="119" t="s">
        <v>28</v>
      </c>
      <c r="Z2" s="120"/>
      <c r="AA2" s="120"/>
      <c r="AB2" s="120"/>
      <c r="AC2" s="120"/>
      <c r="AD2" s="120"/>
      <c r="AE2" s="120"/>
    </row>
    <row r="3" spans="1:37" ht="10" customHeight="1" x14ac:dyDescent="0.75">
      <c r="A3" s="2"/>
      <c r="B3" s="140"/>
      <c r="C3" s="140"/>
      <c r="D3" s="140"/>
      <c r="E3" s="140"/>
      <c r="F3" s="140"/>
      <c r="G3" s="140"/>
      <c r="H3" s="140"/>
      <c r="I3" s="140"/>
      <c r="J3" s="2"/>
      <c r="K3" s="2"/>
      <c r="L3" s="3" t="e" vm="1">
        <v>#VALUE!</v>
      </c>
      <c r="M3" s="93">
        <f>Currency!B2</f>
        <v>2.9933999999999998</v>
      </c>
      <c r="N3" s="96"/>
      <c r="O3" s="96"/>
      <c r="P3" s="96"/>
      <c r="Q3" s="96"/>
      <c r="R3" s="96"/>
      <c r="S3" s="96"/>
      <c r="T3" s="96"/>
      <c r="U3" s="96"/>
      <c r="V3" s="96"/>
      <c r="W3" s="96"/>
      <c r="Y3" s="119"/>
      <c r="Z3" s="120"/>
      <c r="AA3" s="120"/>
      <c r="AB3" s="120"/>
      <c r="AC3" s="120"/>
      <c r="AD3" s="120"/>
      <c r="AE3" s="120"/>
    </row>
    <row r="4" spans="1:37" ht="10" customHeight="1" x14ac:dyDescent="0.75">
      <c r="A4" s="2"/>
      <c r="B4" s="140"/>
      <c r="C4" s="140"/>
      <c r="D4" s="140"/>
      <c r="E4" s="140"/>
      <c r="F4" s="140"/>
      <c r="G4" s="140"/>
      <c r="H4" s="140"/>
      <c r="I4" s="140"/>
      <c r="J4" s="2"/>
      <c r="K4" s="2"/>
      <c r="L4" s="19"/>
      <c r="M4" s="146" t="s">
        <v>61</v>
      </c>
      <c r="N4" s="146"/>
      <c r="O4" s="147"/>
      <c r="P4" s="147"/>
      <c r="Q4" s="147"/>
      <c r="R4" s="147"/>
      <c r="S4" s="147"/>
      <c r="T4" s="147"/>
      <c r="U4" s="147"/>
      <c r="V4" s="147"/>
      <c r="W4" s="147"/>
      <c r="Y4" s="119"/>
      <c r="Z4" s="120"/>
      <c r="AA4" s="120"/>
      <c r="AB4" s="120"/>
      <c r="AC4" s="120"/>
      <c r="AD4" s="120"/>
      <c r="AE4" s="120"/>
    </row>
    <row r="5" spans="1:37" ht="10" customHeight="1" x14ac:dyDescent="0.75">
      <c r="A5" s="2"/>
      <c r="B5" s="140"/>
      <c r="C5" s="140"/>
      <c r="D5" s="140"/>
      <c r="E5" s="140"/>
      <c r="F5" s="140"/>
      <c r="G5" s="140"/>
      <c r="H5" s="140"/>
      <c r="I5" s="140"/>
      <c r="J5" s="2"/>
      <c r="K5" s="2"/>
      <c r="L5" s="19"/>
      <c r="M5" s="117" t="s">
        <v>55</v>
      </c>
      <c r="N5" s="117"/>
      <c r="O5" s="147"/>
      <c r="P5" s="147"/>
      <c r="Q5" s="147"/>
      <c r="R5" s="147"/>
      <c r="S5" s="147"/>
      <c r="T5" s="147"/>
      <c r="U5" s="147"/>
      <c r="V5" s="147"/>
      <c r="W5" s="147"/>
      <c r="Y5" s="116" t="s">
        <v>29</v>
      </c>
      <c r="Z5" s="117"/>
      <c r="AA5" s="117"/>
      <c r="AB5" s="117"/>
      <c r="AC5" s="121" t="str">
        <f ca="1">Currency!H13</f>
        <v>64/266</v>
      </c>
      <c r="AD5" s="121"/>
      <c r="AE5" s="121"/>
    </row>
    <row r="6" spans="1:37" ht="10" customHeight="1" x14ac:dyDescent="0.75">
      <c r="A6" s="2"/>
      <c r="B6" s="140"/>
      <c r="C6" s="140"/>
      <c r="D6" s="140"/>
      <c r="E6" s="140"/>
      <c r="F6" s="140"/>
      <c r="G6" s="140"/>
      <c r="H6" s="140"/>
      <c r="I6" s="140"/>
      <c r="J6" s="2"/>
      <c r="K6" s="2"/>
      <c r="L6" s="19"/>
      <c r="M6" s="117" t="s">
        <v>54</v>
      </c>
      <c r="N6" s="117"/>
      <c r="O6" s="147"/>
      <c r="P6" s="147"/>
      <c r="Q6" s="147"/>
      <c r="R6" s="147"/>
      <c r="S6" s="147"/>
      <c r="T6" s="147"/>
      <c r="U6" s="147"/>
      <c r="V6" s="147"/>
      <c r="W6" s="147"/>
      <c r="Y6" s="116" t="s">
        <v>52</v>
      </c>
      <c r="Z6" s="117"/>
      <c r="AA6" s="117"/>
      <c r="AB6" s="117"/>
      <c r="AC6" s="118">
        <f ca="1">TODAY()</f>
        <v>45721</v>
      </c>
      <c r="AD6" s="118"/>
      <c r="AE6" s="118"/>
    </row>
    <row r="7" spans="1:37" ht="10" customHeight="1" x14ac:dyDescent="0.75">
      <c r="A7" s="151" t="s">
        <v>221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9"/>
      <c r="M7" s="117" t="s">
        <v>56</v>
      </c>
      <c r="N7" s="117"/>
      <c r="O7" s="147"/>
      <c r="P7" s="147"/>
      <c r="Q7" s="147"/>
      <c r="R7" s="147"/>
      <c r="S7" s="147"/>
      <c r="T7" s="147"/>
      <c r="U7" s="147"/>
      <c r="V7" s="147"/>
      <c r="W7" s="147"/>
      <c r="Y7" s="116" t="s">
        <v>53</v>
      </c>
      <c r="Z7" s="117"/>
      <c r="AA7" s="117"/>
      <c r="AB7" s="117"/>
      <c r="AC7" s="118">
        <f ca="1">TODAY()+14</f>
        <v>45735</v>
      </c>
      <c r="AD7" s="103"/>
      <c r="AE7" s="103"/>
    </row>
    <row r="8" spans="1:37" ht="10" customHeight="1" x14ac:dyDescent="0.7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17" t="s">
        <v>222</v>
      </c>
      <c r="M8" s="117"/>
      <c r="N8" s="117"/>
      <c r="O8" s="147"/>
      <c r="P8" s="147"/>
      <c r="Q8" s="147"/>
      <c r="R8" s="147"/>
      <c r="S8" s="147"/>
      <c r="T8" s="147"/>
      <c r="U8" s="147"/>
      <c r="V8" s="147"/>
      <c r="W8" s="147"/>
    </row>
    <row r="9" spans="1:37" ht="10" customHeight="1" x14ac:dyDescent="0.7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</row>
    <row r="10" spans="1:37" ht="17" customHeight="1" x14ac:dyDescent="0.75">
      <c r="A10" s="2"/>
      <c r="B10" s="2"/>
      <c r="C10" s="95" t="s">
        <v>3</v>
      </c>
      <c r="D10" s="95"/>
      <c r="E10" s="99" t="s">
        <v>47</v>
      </c>
      <c r="F10" s="99"/>
      <c r="G10" s="99"/>
      <c r="H10" s="99"/>
      <c r="I10" s="99"/>
      <c r="J10" s="99"/>
      <c r="K10" s="99"/>
      <c r="L10" s="99"/>
      <c r="M10" s="99"/>
      <c r="N10" s="13"/>
      <c r="O10" s="95" t="s">
        <v>8</v>
      </c>
      <c r="P10" s="95"/>
      <c r="Q10" s="95"/>
      <c r="R10" s="95"/>
      <c r="S10" s="95"/>
      <c r="T10" s="95"/>
      <c r="U10" s="2"/>
      <c r="V10" s="125" t="s">
        <v>0</v>
      </c>
      <c r="W10" s="125"/>
      <c r="X10" s="125"/>
      <c r="Y10" s="125" t="s">
        <v>2</v>
      </c>
      <c r="Z10" s="126"/>
      <c r="AA10" s="126"/>
      <c r="AB10" s="125" t="s">
        <v>1</v>
      </c>
      <c r="AC10" s="125"/>
      <c r="AD10" s="125"/>
      <c r="AE10" s="2"/>
    </row>
    <row r="11" spans="1:37" ht="10" customHeight="1" x14ac:dyDescent="0.75">
      <c r="A11" s="2"/>
      <c r="B11" s="2"/>
      <c r="C11" s="95"/>
      <c r="D11" s="95"/>
      <c r="E11" s="98" t="s">
        <v>39</v>
      </c>
      <c r="F11" s="98"/>
      <c r="G11" s="98"/>
      <c r="H11" s="41">
        <v>1</v>
      </c>
      <c r="I11" s="98" t="s">
        <v>40</v>
      </c>
      <c r="J11" s="98"/>
      <c r="K11" s="98"/>
      <c r="L11" s="14"/>
      <c r="M11" s="98" t="s">
        <v>41</v>
      </c>
      <c r="N11" s="98"/>
      <c r="O11" s="95"/>
      <c r="P11" s="95"/>
      <c r="Q11" s="95"/>
      <c r="R11" s="95"/>
      <c r="S11" s="95"/>
      <c r="T11" s="95"/>
      <c r="U11" s="2"/>
      <c r="V11" s="125"/>
      <c r="W11" s="125"/>
      <c r="X11" s="125"/>
      <c r="Y11" s="126"/>
      <c r="Z11" s="126"/>
      <c r="AA11" s="126"/>
      <c r="AB11" s="125"/>
      <c r="AC11" s="125"/>
      <c r="AD11" s="125"/>
      <c r="AE11" s="2"/>
    </row>
    <row r="12" spans="1:37" ht="15" customHeight="1" x14ac:dyDescent="0.75">
      <c r="A12" s="2"/>
      <c r="B12" s="2"/>
      <c r="C12" s="96">
        <v>1</v>
      </c>
      <c r="D12" s="96"/>
      <c r="F12" s="109" t="s">
        <v>4</v>
      </c>
      <c r="G12" s="109"/>
      <c r="H12" s="109"/>
      <c r="I12" s="109"/>
      <c r="J12" s="109" t="str">
        <f>IFERROR(IF(P12&gt;1,CONCATENATE("(",ROUNDUP(P12/100,1),"მ)"),""),0)</f>
        <v/>
      </c>
      <c r="K12" s="109"/>
      <c r="L12" s="109"/>
      <c r="M12" s="109"/>
      <c r="N12" s="150">
        <f>IFERROR(IF(H11=1,150,IF(H11=2,150*1.5,IF(H11=3,150*2,))),"")</f>
        <v>150</v>
      </c>
      <c r="O12" s="150"/>
      <c r="P12" s="111">
        <f>IFERROR(IF(E10="სწრაფი ცოცვის კედელი",1670,IF(E10="ბოლდერინგი",490,IF(E10="რთული ცოცვის კედელი",1500,IF(E10="გასართობი კედელი",750,0)))),0)</f>
        <v>0</v>
      </c>
      <c r="Q12" s="111"/>
      <c r="R12" s="111"/>
      <c r="S12" s="109" t="s">
        <v>9</v>
      </c>
    </row>
    <row r="13" spans="1:37" ht="10" customHeight="1" x14ac:dyDescent="0.75">
      <c r="A13" s="2"/>
      <c r="B13" s="2"/>
      <c r="C13" s="96"/>
      <c r="D13" s="96"/>
      <c r="E13" s="103" t="s">
        <v>6</v>
      </c>
      <c r="F13" s="103"/>
      <c r="G13" s="103"/>
      <c r="H13" s="103"/>
      <c r="I13" s="103"/>
      <c r="J13" s="103"/>
      <c r="K13" s="103"/>
      <c r="L13" s="103"/>
      <c r="M13" s="103"/>
      <c r="N13" s="103"/>
      <c r="O13" s="8">
        <f>P12/100</f>
        <v>0</v>
      </c>
      <c r="P13" s="111"/>
      <c r="Q13" s="111"/>
      <c r="R13" s="111"/>
      <c r="S13" s="109"/>
    </row>
    <row r="14" spans="1:37" ht="15" customHeight="1" x14ac:dyDescent="0.75">
      <c r="A14" s="2"/>
      <c r="B14" s="2"/>
      <c r="C14" s="110">
        <v>2</v>
      </c>
      <c r="D14" s="100"/>
      <c r="E14" s="6"/>
      <c r="F14" s="124" t="s">
        <v>5</v>
      </c>
      <c r="G14" s="124"/>
      <c r="H14" s="124"/>
      <c r="I14" s="12"/>
      <c r="J14" s="124" t="str">
        <f>IF(P14&gt;1,CONCATENATE("(",ROUNDUP(P14/100,1),"მ)"),"")</f>
        <v/>
      </c>
      <c r="K14" s="124"/>
      <c r="L14" s="124"/>
      <c r="M14" s="124"/>
      <c r="N14" s="11">
        <f>O14/100</f>
        <v>0</v>
      </c>
      <c r="O14" s="12"/>
      <c r="P14" s="127">
        <f>IFERROR(IF(E10="სწრაფი ცოცვის კედელი",600,IF(E10="ბოლდერინგი",1500,IF(E10="რთული ცოცვის კედელი",600,IF(E10="გასართობი კედელი",150,0)))),0)</f>
        <v>0</v>
      </c>
      <c r="Q14" s="127"/>
      <c r="R14" s="127"/>
      <c r="S14" s="124" t="s">
        <v>9</v>
      </c>
      <c r="T14" s="6"/>
      <c r="U14" s="11">
        <f>AB14-AB14*AA51%</f>
        <v>0</v>
      </c>
      <c r="V14" s="122">
        <f>IFERROR(IF(AA51&gt;0,ROUNDUP((Currency!B6/1.18)-((Currency!B6/1.18)*AA51/100),0),ROUNDUP(Currency!B6/1.18,0)),ROUNDUP(Currency!B6/1.18,0))</f>
        <v>382</v>
      </c>
      <c r="W14" s="122"/>
      <c r="X14" s="124" t="s">
        <v>12</v>
      </c>
      <c r="Y14" s="122">
        <f>ROUNDUP(O13*O15,0)</f>
        <v>0</v>
      </c>
      <c r="Z14" s="122"/>
      <c r="AA14" s="123" t="s">
        <v>13</v>
      </c>
      <c r="AB14" s="122">
        <f>V14*Y14</f>
        <v>0</v>
      </c>
      <c r="AC14" s="122"/>
      <c r="AD14" s="122"/>
      <c r="AE14" s="124" t="s">
        <v>12</v>
      </c>
    </row>
    <row r="15" spans="1:37" ht="10" customHeight="1" x14ac:dyDescent="0.75">
      <c r="A15" s="2"/>
      <c r="B15" s="2"/>
      <c r="C15" s="110"/>
      <c r="D15" s="100"/>
      <c r="E15" s="144" t="s">
        <v>7</v>
      </c>
      <c r="F15" s="144"/>
      <c r="G15" s="144"/>
      <c r="H15" s="144"/>
      <c r="I15" s="144"/>
      <c r="J15" s="144"/>
      <c r="K15" s="144"/>
      <c r="L15" s="144"/>
      <c r="M15" s="144"/>
      <c r="N15" s="144"/>
      <c r="O15" s="18">
        <f>P14/100</f>
        <v>0</v>
      </c>
      <c r="P15" s="127"/>
      <c r="Q15" s="127"/>
      <c r="R15" s="127"/>
      <c r="S15" s="124"/>
      <c r="T15" s="6"/>
      <c r="U15" s="6"/>
      <c r="V15" s="122"/>
      <c r="W15" s="122"/>
      <c r="X15" s="124"/>
      <c r="Y15" s="122"/>
      <c r="Z15" s="122"/>
      <c r="AA15" s="124"/>
      <c r="AB15" s="122"/>
      <c r="AC15" s="122"/>
      <c r="AD15" s="122"/>
      <c r="AE15" s="124"/>
    </row>
    <row r="16" spans="1:37" ht="15" customHeight="1" x14ac:dyDescent="0.75">
      <c r="A16" s="2"/>
      <c r="B16" s="2"/>
      <c r="C16" s="96">
        <v>3</v>
      </c>
      <c r="D16" s="96"/>
      <c r="F16" s="109" t="s">
        <v>11</v>
      </c>
      <c r="G16" s="109"/>
      <c r="H16" s="109"/>
      <c r="I16" s="96" t="str">
        <f>IFERROR(IF(AND(E10="სწრაფი ცოცვის კედელი",P16&gt;1),CONCATENATE("(",ROUNDUP(RADIANS(P16)*(P12)/(100),2),"მ)"),IF(AND(E10="ბოლდერინგი",P16&gt;1),CONCATENATE("(",ROUNDUP(P16/100,1),"მ)"),IF(AND(E10="რთული ცოცვის კედელი",P16&gt;1),CONCATENATE("(",ROUNDUP(P16/100,1),"მ)"),IF(AND(E10="გასართობი კედელი",P16&gt;1),CONCATENATE("(",ROUNDUP(P16/100,1),"მ)"),"")))),"")</f>
        <v/>
      </c>
      <c r="J16" s="96"/>
      <c r="K16" s="109" t="str">
        <f>IFERROR(IF(AND(E10="სწრაფი ცოცვის კედელი",P16),CONCATENATE("(",ROUNDUP(P16,2),"⁰)"),IF(AND(E10="ბოლდერინგი",P16&gt;1),CONCATENATE("(",ROUNDUP(DEGREES(ATAN(P16/P12)),1),"⁰)"),IF(AND(E10="რთული ცოცვის კედელი",P16&gt;1),CONCATENATE("(",ROUNDUP(DEGREES(ATAN(P16/P12)),1),"⁰)"),IF(AND(E10="გასართობი კედელი",P16&gt;1),CONCATENATE("(",ROUNDUP(DEGREES(ATAN(P16/P12)),1),"⁰)"),"")))),"")</f>
        <v/>
      </c>
      <c r="L16" s="109"/>
      <c r="M16" s="109"/>
      <c r="N16" s="3">
        <f>O16/100</f>
        <v>0</v>
      </c>
      <c r="O16" s="8">
        <f>ROUNDUP(IF(S16="⁰",(SQRT((O13*O13+O17*O17))*O15),IF(P16&gt;1,(SQRT((O13*O13+O17*O17))*(O15)+(((O13)*(O15))*10/100)),(O13*O15))),0)</f>
        <v>0</v>
      </c>
      <c r="P16" s="111">
        <f>IFERROR(IF(E10="სწრაფი ცოცვის კედელი",5,IF(E10="ბოლდერინგი",250,IF(E10="რთული ცოცვის კედელი",400,IF(E10="გასართობი კედელი",0,0)))),0)</f>
        <v>0</v>
      </c>
      <c r="Q16" s="111"/>
      <c r="R16" s="111"/>
      <c r="S16" s="109" t="str">
        <f>IFERROR(IF(E10="სწრაფი ცოცვის კედელი","⁰","სმ"),"")</f>
        <v>სმ</v>
      </c>
      <c r="AK16" s="23"/>
    </row>
    <row r="17" spans="1:31" ht="10" customHeight="1" x14ac:dyDescent="0.75">
      <c r="A17" s="2"/>
      <c r="B17" s="2"/>
      <c r="C17" s="96"/>
      <c r="D17" s="96"/>
      <c r="E17" s="103" t="s">
        <v>10</v>
      </c>
      <c r="F17" s="103"/>
      <c r="G17" s="103"/>
      <c r="H17" s="103"/>
      <c r="I17" s="103"/>
      <c r="J17" s="103"/>
      <c r="K17" s="103"/>
      <c r="L17" s="103"/>
      <c r="M17" s="103"/>
      <c r="N17" s="103"/>
      <c r="O17" s="8">
        <f>IFERROR(ROUNDUP(IF(E10="სწრაფი ცოცვის კედელი",RADIANS(P16)*(P12-20)/100+1,P16/100+1),2),"")</f>
        <v>1</v>
      </c>
      <c r="P17" s="111"/>
      <c r="Q17" s="111"/>
      <c r="R17" s="111"/>
      <c r="S17" s="109"/>
    </row>
    <row r="18" spans="1:31" x14ac:dyDescent="0.75">
      <c r="A18" s="2"/>
      <c r="B18" s="2"/>
      <c r="C18" s="95" t="s">
        <v>3</v>
      </c>
      <c r="D18" s="95"/>
      <c r="E18" s="4"/>
      <c r="F18" s="104" t="s">
        <v>14</v>
      </c>
      <c r="G18" s="104"/>
      <c r="H18" s="104"/>
      <c r="I18" s="104"/>
      <c r="J18" s="104"/>
      <c r="K18" s="104"/>
      <c r="L18" s="104"/>
      <c r="M18" s="104"/>
      <c r="N18" s="104"/>
      <c r="O18" s="105" t="s">
        <v>8</v>
      </c>
      <c r="P18" s="105"/>
      <c r="Q18" s="105"/>
      <c r="R18" s="105"/>
      <c r="S18" s="105"/>
      <c r="T18" s="105"/>
      <c r="U18" s="2"/>
      <c r="V18" s="125" t="s">
        <v>0</v>
      </c>
      <c r="W18" s="125"/>
      <c r="X18" s="125"/>
      <c r="Y18" s="125" t="s">
        <v>2</v>
      </c>
      <c r="Z18" s="126"/>
      <c r="AA18" s="126"/>
      <c r="AB18" s="125" t="s">
        <v>1</v>
      </c>
      <c r="AC18" s="125"/>
      <c r="AD18" s="125"/>
      <c r="AE18" s="2"/>
    </row>
    <row r="19" spans="1:31" x14ac:dyDescent="0.75">
      <c r="A19" s="2"/>
      <c r="B19" s="2"/>
      <c r="C19" s="95"/>
      <c r="D19" s="95"/>
      <c r="E19" s="4"/>
      <c r="F19" s="104"/>
      <c r="G19" s="104"/>
      <c r="H19" s="104"/>
      <c r="I19" s="104"/>
      <c r="J19" s="104"/>
      <c r="K19" s="104"/>
      <c r="L19" s="104"/>
      <c r="M19" s="104"/>
      <c r="N19" s="104"/>
      <c r="O19" s="105"/>
      <c r="P19" s="105"/>
      <c r="Q19" s="105"/>
      <c r="R19" s="105"/>
      <c r="S19" s="105"/>
      <c r="T19" s="105"/>
      <c r="U19" s="2"/>
      <c r="V19" s="125"/>
      <c r="W19" s="125"/>
      <c r="X19" s="125"/>
      <c r="Y19" s="126"/>
      <c r="Z19" s="126"/>
      <c r="AA19" s="126"/>
      <c r="AB19" s="125"/>
      <c r="AC19" s="125"/>
      <c r="AD19" s="125"/>
      <c r="AE19" s="2"/>
    </row>
    <row r="20" spans="1:31" ht="15" customHeight="1" x14ac:dyDescent="0.75">
      <c r="A20" s="2"/>
      <c r="B20" s="2"/>
      <c r="C20" s="96">
        <v>1</v>
      </c>
      <c r="D20" s="96"/>
      <c r="E20" s="7"/>
      <c r="F20" s="109" t="s">
        <v>4</v>
      </c>
      <c r="G20" s="109"/>
      <c r="H20" s="109"/>
      <c r="I20" s="109"/>
      <c r="J20" s="109"/>
      <c r="K20" s="109"/>
      <c r="L20" s="109"/>
      <c r="M20" s="109"/>
      <c r="N20" s="24">
        <f>O20/100</f>
        <v>0</v>
      </c>
      <c r="O20" s="111">
        <f>IF(P14&lt;=0,0,IF(P12&gt;490,0,IF(P12&gt;350,40,IF(P12&gt;250,30,IF(P12&gt;150,20,IF(P12&gt;0,10,0))))))</f>
        <v>0</v>
      </c>
      <c r="P20" s="111"/>
      <c r="Q20" s="111"/>
      <c r="R20" s="111"/>
      <c r="S20" s="109" t="s">
        <v>9</v>
      </c>
      <c r="V20" s="8"/>
      <c r="W20" s="8"/>
      <c r="X20" s="8"/>
      <c r="Y20" s="8"/>
      <c r="Z20" s="9"/>
      <c r="AA20" s="9"/>
      <c r="AB20" s="8"/>
      <c r="AC20" s="8"/>
      <c r="AD20" s="8"/>
    </row>
    <row r="21" spans="1:31" ht="10" customHeight="1" x14ac:dyDescent="0.75">
      <c r="A21" s="2"/>
      <c r="B21" s="2"/>
      <c r="C21" s="96"/>
      <c r="D21" s="96"/>
      <c r="E21" s="103" t="s">
        <v>16</v>
      </c>
      <c r="F21" s="103"/>
      <c r="G21" s="103"/>
      <c r="H21" s="103"/>
      <c r="I21" s="103"/>
      <c r="J21" s="103"/>
      <c r="K21" s="103"/>
      <c r="L21" s="103"/>
      <c r="M21" s="103"/>
      <c r="N21" s="103"/>
      <c r="O21" s="111"/>
      <c r="P21" s="111"/>
      <c r="Q21" s="111"/>
      <c r="R21" s="111"/>
      <c r="S21" s="109"/>
      <c r="V21" s="8"/>
      <c r="W21" s="8"/>
      <c r="X21" s="8"/>
      <c r="Y21" s="9"/>
      <c r="Z21" s="9"/>
      <c r="AA21" s="9"/>
      <c r="AB21" s="8"/>
      <c r="AC21" s="8"/>
      <c r="AD21" s="8"/>
    </row>
    <row r="22" spans="1:31" ht="15" customHeight="1" x14ac:dyDescent="0.75">
      <c r="A22" s="2"/>
      <c r="B22" s="5"/>
      <c r="C22" s="100">
        <v>2</v>
      </c>
      <c r="D22" s="100"/>
      <c r="E22" s="10"/>
      <c r="F22" s="124" t="s">
        <v>5</v>
      </c>
      <c r="G22" s="124"/>
      <c r="H22" s="124"/>
      <c r="I22" s="124"/>
      <c r="J22" s="124"/>
      <c r="K22" s="124"/>
      <c r="L22" s="124"/>
      <c r="M22" s="124"/>
      <c r="N22" s="94">
        <f>O22/100</f>
        <v>0</v>
      </c>
      <c r="O22" s="127">
        <f>IF(P12&gt;490,0,P14)</f>
        <v>0</v>
      </c>
      <c r="P22" s="127"/>
      <c r="Q22" s="127"/>
      <c r="R22" s="127"/>
      <c r="S22" s="124" t="s">
        <v>9</v>
      </c>
      <c r="T22" s="11">
        <f>(IF(O20=0,0,(N22+2)*(N24+2)*10*L1)+((N20*N22*N24*28*10*L1)-(((N22+2)*(N24+2)*10*L1)+((N20*N22*N24*28*10*L1)))*0/100))</f>
        <v>0</v>
      </c>
      <c r="U22" s="11">
        <f>AB22-AB22*AA51%</f>
        <v>0</v>
      </c>
      <c r="V22" s="122">
        <f>IFERROR(ROUNDUP(IF(AA51&gt;1,((T22/Y22*((H11+9)/10))/1.18)-(((T22/Y22*((H11+9)/10))/1.18)*AA51/100),(T22/Y22*((H11+9)/10))/1.18),0),0)</f>
        <v>0</v>
      </c>
      <c r="W22" s="122"/>
      <c r="X22" s="124" t="s">
        <v>12</v>
      </c>
      <c r="Y22" s="122">
        <f>ROUNDUP(N20*N22*N24,0)</f>
        <v>0</v>
      </c>
      <c r="Z22" s="122"/>
      <c r="AA22" s="123" t="s">
        <v>70</v>
      </c>
      <c r="AB22" s="122">
        <f>V22*Y22</f>
        <v>0</v>
      </c>
      <c r="AC22" s="122"/>
      <c r="AD22" s="122"/>
      <c r="AE22" s="124" t="s">
        <v>12</v>
      </c>
    </row>
    <row r="23" spans="1:31" ht="10" customHeight="1" x14ac:dyDescent="0.75">
      <c r="A23" s="2"/>
      <c r="B23" s="5"/>
      <c r="C23" s="100"/>
      <c r="D23" s="100"/>
      <c r="E23" s="144" t="s">
        <v>17</v>
      </c>
      <c r="F23" s="144"/>
      <c r="G23" s="144"/>
      <c r="H23" s="144"/>
      <c r="I23" s="144"/>
      <c r="J23" s="144"/>
      <c r="K23" s="144"/>
      <c r="L23" s="144"/>
      <c r="M23" s="144"/>
      <c r="N23" s="144"/>
      <c r="O23" s="127"/>
      <c r="P23" s="127"/>
      <c r="Q23" s="127"/>
      <c r="R23" s="127"/>
      <c r="S23" s="124"/>
      <c r="T23" s="6"/>
      <c r="U23" s="6"/>
      <c r="V23" s="122"/>
      <c r="W23" s="122"/>
      <c r="X23" s="124"/>
      <c r="Y23" s="122"/>
      <c r="Z23" s="122"/>
      <c r="AA23" s="124"/>
      <c r="AB23" s="122"/>
      <c r="AC23" s="122"/>
      <c r="AD23" s="122"/>
      <c r="AE23" s="124"/>
    </row>
    <row r="24" spans="1:31" ht="15" customHeight="1" x14ac:dyDescent="0.75">
      <c r="A24" s="2"/>
      <c r="B24" s="2"/>
      <c r="C24" s="101">
        <v>3</v>
      </c>
      <c r="D24" s="96"/>
      <c r="E24" s="7"/>
      <c r="F24" s="109" t="s">
        <v>15</v>
      </c>
      <c r="G24" s="109"/>
      <c r="H24" s="109"/>
      <c r="I24" s="109"/>
      <c r="J24" s="109"/>
      <c r="K24" s="109"/>
      <c r="L24" s="109"/>
      <c r="M24" s="109"/>
      <c r="N24" s="24">
        <f>O24/100</f>
        <v>0</v>
      </c>
      <c r="O24" s="111">
        <f>IF(P12&gt;490,0,IF(P12&gt;=350,P16+200,IF(P12&gt;=250,P16+200,IF(P12&gt;=20,P16+150,IF(P12&lt;=0,0,IF(P12&gt;=200,P16+150,IF(P12&gt;=100,P16+120)))))))</f>
        <v>0</v>
      </c>
      <c r="P24" s="111"/>
      <c r="Q24" s="111"/>
      <c r="R24" s="111"/>
      <c r="S24" s="109" t="s">
        <v>9</v>
      </c>
    </row>
    <row r="25" spans="1:31" ht="10" customHeight="1" x14ac:dyDescent="0.75">
      <c r="A25" s="2"/>
      <c r="B25" s="2"/>
      <c r="C25" s="101"/>
      <c r="D25" s="96"/>
      <c r="E25" s="103" t="s">
        <v>18</v>
      </c>
      <c r="F25" s="103"/>
      <c r="G25" s="103"/>
      <c r="H25" s="103"/>
      <c r="I25" s="103"/>
      <c r="J25" s="103"/>
      <c r="K25" s="103"/>
      <c r="L25" s="103"/>
      <c r="M25" s="103"/>
      <c r="N25" s="103"/>
      <c r="O25" s="111"/>
      <c r="P25" s="111"/>
      <c r="Q25" s="111"/>
      <c r="R25" s="111"/>
      <c r="S25" s="109"/>
    </row>
    <row r="26" spans="1:31" x14ac:dyDescent="0.75">
      <c r="A26" s="26"/>
      <c r="B26" s="26"/>
      <c r="C26" s="106" t="s">
        <v>3</v>
      </c>
      <c r="D26" s="106"/>
      <c r="E26" s="27"/>
      <c r="F26" s="107" t="s">
        <v>111</v>
      </c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28"/>
      <c r="T26" s="28"/>
      <c r="U26" s="26"/>
      <c r="V26" s="129" t="s">
        <v>0</v>
      </c>
      <c r="W26" s="129"/>
      <c r="X26" s="129"/>
      <c r="Y26" s="129" t="s">
        <v>2</v>
      </c>
      <c r="Z26" s="130"/>
      <c r="AA26" s="130"/>
      <c r="AB26" s="129" t="s">
        <v>1</v>
      </c>
      <c r="AC26" s="129"/>
      <c r="AD26" s="129"/>
      <c r="AE26" s="26"/>
    </row>
    <row r="27" spans="1:31" x14ac:dyDescent="0.75">
      <c r="A27" s="26"/>
      <c r="B27" s="26"/>
      <c r="C27" s="106"/>
      <c r="D27" s="106"/>
      <c r="E27" s="27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28"/>
      <c r="T27" s="28"/>
      <c r="U27" s="26"/>
      <c r="V27" s="129"/>
      <c r="W27" s="129"/>
      <c r="X27" s="129"/>
      <c r="Y27" s="130"/>
      <c r="Z27" s="130"/>
      <c r="AA27" s="130"/>
      <c r="AB27" s="129"/>
      <c r="AC27" s="129"/>
      <c r="AD27" s="129"/>
      <c r="AE27" s="26"/>
    </row>
    <row r="28" spans="1:31" ht="15" customHeight="1" x14ac:dyDescent="0.75">
      <c r="A28" s="26"/>
      <c r="B28" s="26"/>
      <c r="C28" s="136">
        <v>1</v>
      </c>
      <c r="D28" s="136"/>
      <c r="E28" s="29"/>
      <c r="F28" s="102" t="s">
        <v>159</v>
      </c>
      <c r="G28" s="102"/>
      <c r="H28" s="102"/>
      <c r="I28" s="102"/>
      <c r="J28" s="102"/>
      <c r="K28" s="102"/>
      <c r="L28" s="102"/>
      <c r="M28" s="102"/>
      <c r="N28" s="30"/>
      <c r="O28" s="30"/>
      <c r="P28" s="30"/>
      <c r="Q28" s="30"/>
      <c r="R28" s="30"/>
      <c r="S28" s="31"/>
      <c r="T28" s="31"/>
      <c r="U28" s="32">
        <f>AB28-AB28*AA51%</f>
        <v>0</v>
      </c>
      <c r="V28" s="114" cm="1">
        <f t="array" ref="V28">IFERROR(VLOOKUP(E29,TRANSPOSE(List!B10:V11),2,0),0)</f>
        <v>0</v>
      </c>
      <c r="W28" s="114"/>
      <c r="X28" s="102" t="s">
        <v>12</v>
      </c>
      <c r="Y28" s="111">
        <f>IFERROR(IF(AND(E10&gt;="სწრაფი ცოცვის კედელი", P12&gt;490,P14&gt;=300),ROUNDUP(P14/300,0),IF(AND(E10="რთული ცოცვის კედელი",P12&gt;490),ROUNDUP(Y14*3,0),IF(AND(E10="ბოლდერინგი",P12&lt;=490),ROUNDUP(Y14*3,0),IF(AND(E10="გასართობი კედელი",P12&gt;490),ROUNDUP(Y14*3,0),0)))),0)</f>
        <v>0</v>
      </c>
      <c r="Z28" s="111"/>
      <c r="AA28" s="102" t="s">
        <v>23</v>
      </c>
      <c r="AB28" s="114">
        <f>V28*Y28</f>
        <v>0</v>
      </c>
      <c r="AC28" s="114"/>
      <c r="AD28" s="114"/>
      <c r="AE28" s="102" t="s">
        <v>12</v>
      </c>
    </row>
    <row r="29" spans="1:31" ht="10" customHeight="1" x14ac:dyDescent="0.75">
      <c r="A29" s="26"/>
      <c r="B29" s="26"/>
      <c r="C29" s="136"/>
      <c r="D29" s="136"/>
      <c r="E29" s="149" t="str">
        <f>IFERROR(IF(AND(E10="სწრაფი ცოცვის კედელი",P12&lt;=1220,P12&gt;490),"Volx SPEED 10.5",IF(AND(E10="სწრაფი ცოცვის კედელი",P12&gt;=1500),"Volx SPEED 15",IF(AND(E10="რთული ცოცვის კედელი",P12&gt;490),"Volx",IF(AND(E10="ბოლდერინგი",P12&gt;1,P12&lt;=490),"Volx",IF(AND(E10="გასართობი კედელი",P12&gt;490),"Volx","აირჩიეთ მწარმოებელი"))))),"აირჩიეთ მწარმოებელი")</f>
        <v>აირჩიეთ მწარმოებელი</v>
      </c>
      <c r="F29" s="149"/>
      <c r="G29" s="149"/>
      <c r="H29" s="149"/>
      <c r="I29" s="149"/>
      <c r="J29" s="149"/>
      <c r="K29" s="149"/>
      <c r="L29" s="149"/>
      <c r="M29" s="149"/>
      <c r="N29" s="34"/>
      <c r="O29" s="30"/>
      <c r="P29" s="30"/>
      <c r="Q29" s="30"/>
      <c r="R29" s="30"/>
      <c r="S29" s="31"/>
      <c r="T29" s="31"/>
      <c r="U29" s="31"/>
      <c r="V29" s="114"/>
      <c r="W29" s="114"/>
      <c r="X29" s="102"/>
      <c r="Y29" s="111"/>
      <c r="Z29" s="111"/>
      <c r="AA29" s="102"/>
      <c r="AB29" s="114"/>
      <c r="AC29" s="114"/>
      <c r="AD29" s="114"/>
      <c r="AE29" s="102"/>
    </row>
    <row r="30" spans="1:31" ht="15" customHeight="1" x14ac:dyDescent="0.75">
      <c r="A30" s="26"/>
      <c r="B30" s="26"/>
      <c r="C30" s="134">
        <v>2</v>
      </c>
      <c r="D30" s="135"/>
      <c r="E30" s="35"/>
      <c r="F30" s="115" t="s">
        <v>160</v>
      </c>
      <c r="G30" s="115"/>
      <c r="H30" s="115"/>
      <c r="I30" s="115"/>
      <c r="J30" s="115"/>
      <c r="K30" s="115"/>
      <c r="L30" s="115"/>
      <c r="M30" s="115"/>
      <c r="N30" s="35"/>
      <c r="O30" s="35"/>
      <c r="P30" s="35"/>
      <c r="Q30" s="35"/>
      <c r="R30" s="35"/>
      <c r="S30" s="35"/>
      <c r="T30" s="35"/>
      <c r="U30" s="36">
        <f>AB30-AB30*AA51%</f>
        <v>0</v>
      </c>
      <c r="V30" s="97" cm="1">
        <f t="array" ref="V30">IFERROR(VLOOKUP(E31,TRANSPOSE(List!B14:V15),2,0),0)</f>
        <v>0</v>
      </c>
      <c r="W30" s="97"/>
      <c r="X30" s="115" t="s">
        <v>12</v>
      </c>
      <c r="Y30" s="127">
        <f>IFERROR(IF(AND(E10="ბოლდერინგი",P12&lt;=490),ROUNDUP(Y14/2,0),IF(AND(E10="რთული ცოცვის კედელი",P12&gt;490),ROUNDUP(Y14/4,0),0)),0)</f>
        <v>0</v>
      </c>
      <c r="Z30" s="127"/>
      <c r="AA30" s="128" t="s">
        <v>23</v>
      </c>
      <c r="AB30" s="97">
        <f t="shared" ref="AB30" si="0">V30*Y30</f>
        <v>0</v>
      </c>
      <c r="AC30" s="97"/>
      <c r="AD30" s="97"/>
      <c r="AE30" s="115" t="s">
        <v>12</v>
      </c>
    </row>
    <row r="31" spans="1:31" ht="10" customHeight="1" x14ac:dyDescent="0.75">
      <c r="A31" s="26"/>
      <c r="B31" s="26"/>
      <c r="C31" s="134"/>
      <c r="D31" s="135"/>
      <c r="E31" s="148" t="str">
        <f>IFERROR(IF(AND(E10="რთული ცოცვის კედელი",Y14&gt;10,P12&gt;490),"Volx",IF(AND(E10="ბოლდერინგი",Y14&gt;10,P12&gt;150,P12&lt;=490),"Volx","აირჩიეთ მწარმოებელი")),"აირჩიეთ მწარმოებელი")</f>
        <v>აირჩიეთ მწარმოებელი</v>
      </c>
      <c r="F31" s="148"/>
      <c r="G31" s="148"/>
      <c r="H31" s="148"/>
      <c r="I31" s="148"/>
      <c r="J31" s="148"/>
      <c r="K31" s="148"/>
      <c r="L31" s="148"/>
      <c r="M31" s="148"/>
      <c r="N31" s="38"/>
      <c r="O31" s="35"/>
      <c r="P31" s="35"/>
      <c r="Q31" s="35"/>
      <c r="R31" s="35"/>
      <c r="S31" s="35"/>
      <c r="T31" s="35"/>
      <c r="U31" s="35"/>
      <c r="V31" s="97"/>
      <c r="W31" s="97"/>
      <c r="X31" s="115"/>
      <c r="Y31" s="127"/>
      <c r="Z31" s="127"/>
      <c r="AA31" s="115"/>
      <c r="AB31" s="97"/>
      <c r="AC31" s="97"/>
      <c r="AD31" s="97"/>
      <c r="AE31" s="115"/>
    </row>
    <row r="32" spans="1:31" ht="15" customHeight="1" x14ac:dyDescent="0.75">
      <c r="A32" s="26"/>
      <c r="B32" s="26"/>
      <c r="C32" s="136">
        <v>3</v>
      </c>
      <c r="D32" s="136"/>
      <c r="E32" s="31"/>
      <c r="F32" s="102" t="s">
        <v>19</v>
      </c>
      <c r="G32" s="102"/>
      <c r="H32" s="102"/>
      <c r="I32" s="102"/>
      <c r="J32" s="102"/>
      <c r="K32" s="102"/>
      <c r="L32" s="102"/>
      <c r="M32" s="102"/>
      <c r="N32" s="31"/>
      <c r="O32" s="31"/>
      <c r="P32" s="31"/>
      <c r="Q32" s="31"/>
      <c r="R32" s="31"/>
      <c r="S32" s="31"/>
      <c r="T32" s="31"/>
      <c r="U32" s="32">
        <f>AB32-AB32*AA51%</f>
        <v>0</v>
      </c>
      <c r="V32" s="114" cm="1">
        <f t="array" ref="V32">IFERROR(VLOOKUP(E33,TRANSPOSE(List!B18:V19),2,0),0)</f>
        <v>0</v>
      </c>
      <c r="W32" s="114"/>
      <c r="X32" s="102" t="s">
        <v>12</v>
      </c>
      <c r="Y32" s="111">
        <f>IFERROR(ROUNDUP(IF(AND(Y42&gt;=1,E10="რთული ცოცვის კედელი"),SQRT((O13*O13+O17*O17))*2.2*Y42,0),0),0)</f>
        <v>0</v>
      </c>
      <c r="Z32" s="111"/>
      <c r="AA32" s="102" t="s">
        <v>27</v>
      </c>
      <c r="AB32" s="114">
        <f t="shared" ref="AB32" si="1">V32*Y32</f>
        <v>0</v>
      </c>
      <c r="AC32" s="114"/>
      <c r="AD32" s="114"/>
      <c r="AE32" s="102" t="s">
        <v>12</v>
      </c>
    </row>
    <row r="33" spans="1:31" ht="10" customHeight="1" x14ac:dyDescent="0.75">
      <c r="A33" s="26"/>
      <c r="B33" s="26"/>
      <c r="C33" s="136"/>
      <c r="D33" s="136"/>
      <c r="E33" s="149" t="str">
        <f>IFERROR(IF(AND(E10="რთული ცოცვის კედელი",P12&gt;490),"TENDON","აირჩიეთ მწარმოებელი"),"აირჩიეთ მწარმოებელი")</f>
        <v>აირჩიეთ მწარმოებელი</v>
      </c>
      <c r="F33" s="149"/>
      <c r="G33" s="149"/>
      <c r="H33" s="149"/>
      <c r="I33" s="149"/>
      <c r="J33" s="149"/>
      <c r="K33" s="149"/>
      <c r="L33" s="149"/>
      <c r="M33" s="149"/>
      <c r="N33" s="34"/>
      <c r="O33" s="31"/>
      <c r="P33" s="31"/>
      <c r="Q33" s="31"/>
      <c r="R33" s="31"/>
      <c r="S33" s="31"/>
      <c r="T33" s="31"/>
      <c r="U33" s="31"/>
      <c r="V33" s="114"/>
      <c r="W33" s="114"/>
      <c r="X33" s="102"/>
      <c r="Y33" s="111"/>
      <c r="Z33" s="111"/>
      <c r="AA33" s="102"/>
      <c r="AB33" s="114"/>
      <c r="AC33" s="114"/>
      <c r="AD33" s="114"/>
      <c r="AE33" s="102"/>
    </row>
    <row r="34" spans="1:31" ht="15" customHeight="1" x14ac:dyDescent="0.75">
      <c r="A34" s="26"/>
      <c r="B34" s="26"/>
      <c r="C34" s="134">
        <v>4</v>
      </c>
      <c r="D34" s="135"/>
      <c r="E34" s="35"/>
      <c r="F34" s="115" t="s">
        <v>20</v>
      </c>
      <c r="G34" s="115"/>
      <c r="H34" s="115"/>
      <c r="I34" s="115"/>
      <c r="J34" s="115"/>
      <c r="K34" s="115"/>
      <c r="L34" s="115"/>
      <c r="M34" s="115"/>
      <c r="N34" s="35"/>
      <c r="O34" s="35"/>
      <c r="P34" s="35"/>
      <c r="Q34" s="35"/>
      <c r="R34" s="35"/>
      <c r="S34" s="35"/>
      <c r="T34" s="35"/>
      <c r="U34" s="36">
        <f>AB34-AB34*AA51%</f>
        <v>0</v>
      </c>
      <c r="V34" s="97" cm="1">
        <f t="array" ref="V34">IFERROR(VLOOKUP(E35,TRANSPOSE(List!B22:V23),2,0),0)</f>
        <v>0</v>
      </c>
      <c r="W34" s="97"/>
      <c r="X34" s="115" t="s">
        <v>12</v>
      </c>
      <c r="Y34" s="127">
        <f>IFERROR(IF(AND(E10="სწრაფი ცოცვის კედელი",P14&gt;299),ROUNDDOWN(P14/300,0),IF(AND(E10="რთული ცოცვის კედელი",P12&gt;490),ROUNDDOWN(P14/150,0),IF(AND(E10="გასართობი კედელი",P12&gt;490),ROUNDDOWN(P14/120,0),0))),0)</f>
        <v>0</v>
      </c>
      <c r="Z34" s="127"/>
      <c r="AA34" s="128" t="s">
        <v>23</v>
      </c>
      <c r="AB34" s="97">
        <f t="shared" ref="AB34" si="2">V34*Y34</f>
        <v>0</v>
      </c>
      <c r="AC34" s="97"/>
      <c r="AD34" s="97"/>
      <c r="AE34" s="115" t="s">
        <v>12</v>
      </c>
    </row>
    <row r="35" spans="1:31" ht="10" customHeight="1" x14ac:dyDescent="0.75">
      <c r="A35" s="26"/>
      <c r="B35" s="26"/>
      <c r="C35" s="134"/>
      <c r="D35" s="135"/>
      <c r="E35" s="148" t="str">
        <f>IFERROR(IF(AND(E10="სწრაფი ცოცვის კედელი",P12&gt;490),"TENDON",IF(AND(E10="რთული ცოცვის კედელი",P12&gt;490),"TENDON",IF(AND(E10="გასართობი კედელი",P12&gt;490),"TENDON","აირჩიეთ მწარმოებელი"))),"აირჩიეთ მწარმოებელი")</f>
        <v>აირჩიეთ მწარმოებელი</v>
      </c>
      <c r="F35" s="148"/>
      <c r="G35" s="148"/>
      <c r="H35" s="148"/>
      <c r="I35" s="148"/>
      <c r="J35" s="148"/>
      <c r="K35" s="148"/>
      <c r="L35" s="148"/>
      <c r="M35" s="148"/>
      <c r="N35" s="38"/>
      <c r="O35" s="35"/>
      <c r="P35" s="35"/>
      <c r="Q35" s="35"/>
      <c r="R35" s="35"/>
      <c r="S35" s="35"/>
      <c r="T35" s="35"/>
      <c r="U35" s="35"/>
      <c r="V35" s="97"/>
      <c r="W35" s="97"/>
      <c r="X35" s="115"/>
      <c r="Y35" s="127"/>
      <c r="Z35" s="127"/>
      <c r="AA35" s="115"/>
      <c r="AB35" s="97"/>
      <c r="AC35" s="97"/>
      <c r="AD35" s="97"/>
      <c r="AE35" s="115"/>
    </row>
    <row r="36" spans="1:31" ht="15" customHeight="1" x14ac:dyDescent="0.75">
      <c r="A36" s="26"/>
      <c r="B36" s="26"/>
      <c r="C36" s="136">
        <v>5</v>
      </c>
      <c r="D36" s="136"/>
      <c r="E36" s="31"/>
      <c r="F36" s="102" t="s">
        <v>21</v>
      </c>
      <c r="G36" s="102"/>
      <c r="H36" s="102"/>
      <c r="I36" s="102"/>
      <c r="J36" s="102"/>
      <c r="K36" s="102"/>
      <c r="L36" s="102"/>
      <c r="M36" s="102"/>
      <c r="N36" s="31"/>
      <c r="O36" s="31"/>
      <c r="P36" s="31"/>
      <c r="Q36" s="31"/>
      <c r="R36" s="31"/>
      <c r="S36" s="31"/>
      <c r="T36" s="31"/>
      <c r="U36" s="32">
        <f>AB36-AB36*AA51%</f>
        <v>0</v>
      </c>
      <c r="V36" s="114" cm="1">
        <f t="array" ref="V36">IFERROR(VLOOKUP(E37,TRANSPOSE(List!B26:V27),2,0),0)</f>
        <v>0</v>
      </c>
      <c r="W36" s="114"/>
      <c r="X36" s="102" t="s">
        <v>12</v>
      </c>
      <c r="Y36" s="111" t="str">
        <f>IFERROR(IF(E10="სწრაფი ცოცვის კედელი",0,IF(AND(E10="რთული ცოცვის კედელი",P12&gt;490,P16&gt;170),Y34+Y42*2,IF(AND(E10="გასართობი კედელი",P12&gt;490,P16&gt;170),Y34+Y42*2,"0"))),"0")</f>
        <v>0</v>
      </c>
      <c r="Z36" s="111"/>
      <c r="AA36" s="102" t="s">
        <v>23</v>
      </c>
      <c r="AB36" s="114">
        <f t="shared" ref="AB36" si="3">V36*Y36</f>
        <v>0</v>
      </c>
      <c r="AC36" s="114"/>
      <c r="AD36" s="114"/>
      <c r="AE36" s="102" t="s">
        <v>12</v>
      </c>
    </row>
    <row r="37" spans="1:31" ht="10" customHeight="1" x14ac:dyDescent="0.75">
      <c r="A37" s="26"/>
      <c r="B37" s="26"/>
      <c r="C37" s="136"/>
      <c r="D37" s="136"/>
      <c r="E37" s="149" t="str">
        <f>IFERROR(IF(E10="სწრაფი ცოცვის კედელი","აირჩიეთ მწარმოებელი",IF(AND(E10="რთული ცოცვის კედელი",P12&gt;490,P16&gt;170),"PETZL",IF(AND(E10="გასართობი კედელი",P12&gt;490,P16&gt;170),"PETZL","აირჩიეთ მწარმოებელი"))),"აირჩიეთ მწარმოებელი")</f>
        <v>აირჩიეთ მწარმოებელი</v>
      </c>
      <c r="F37" s="149"/>
      <c r="G37" s="149"/>
      <c r="H37" s="149"/>
      <c r="I37" s="149"/>
      <c r="J37" s="149"/>
      <c r="K37" s="149"/>
      <c r="L37" s="149"/>
      <c r="M37" s="149"/>
      <c r="N37" s="34"/>
      <c r="O37" s="31"/>
      <c r="P37" s="31"/>
      <c r="Q37" s="31"/>
      <c r="R37" s="31"/>
      <c r="S37" s="31"/>
      <c r="T37" s="31"/>
      <c r="U37" s="31"/>
      <c r="V37" s="114"/>
      <c r="W37" s="114"/>
      <c r="X37" s="102"/>
      <c r="Y37" s="111"/>
      <c r="Z37" s="111"/>
      <c r="AA37" s="102"/>
      <c r="AB37" s="114"/>
      <c r="AC37" s="114"/>
      <c r="AD37" s="114"/>
      <c r="AE37" s="102"/>
    </row>
    <row r="38" spans="1:31" ht="15" customHeight="1" x14ac:dyDescent="0.75">
      <c r="A38" s="26"/>
      <c r="B38" s="26"/>
      <c r="C38" s="134">
        <v>6</v>
      </c>
      <c r="D38" s="135"/>
      <c r="E38" s="35"/>
      <c r="F38" s="115" t="s">
        <v>22</v>
      </c>
      <c r="G38" s="115"/>
      <c r="H38" s="115"/>
      <c r="I38" s="115"/>
      <c r="J38" s="115"/>
      <c r="K38" s="115"/>
      <c r="L38" s="115"/>
      <c r="M38" s="115"/>
      <c r="N38" s="35"/>
      <c r="O38" s="35"/>
      <c r="P38" s="35"/>
      <c r="Q38" s="35"/>
      <c r="R38" s="35"/>
      <c r="S38" s="35"/>
      <c r="T38" s="35"/>
      <c r="U38" s="36">
        <f>AB38-AB38*AA51%</f>
        <v>0</v>
      </c>
      <c r="V38" s="97" cm="1">
        <f t="array" ref="V38">IFERROR(VLOOKUP(E39,TRANSPOSE(List!B30:V31),2,0),0)</f>
        <v>0</v>
      </c>
      <c r="W38" s="97"/>
      <c r="X38" s="115" t="s">
        <v>12</v>
      </c>
      <c r="Y38" s="127">
        <f>IFERROR(IF(AND(E10="რთული ცოცვის კედელი",E39="PETZL"),Y42,0),0)</f>
        <v>0</v>
      </c>
      <c r="Z38" s="127"/>
      <c r="AA38" s="128" t="s">
        <v>23</v>
      </c>
      <c r="AB38" s="97">
        <f t="shared" ref="AB38" si="4">V38*Y38</f>
        <v>0</v>
      </c>
      <c r="AC38" s="97"/>
      <c r="AD38" s="97"/>
      <c r="AE38" s="115" t="s">
        <v>12</v>
      </c>
    </row>
    <row r="39" spans="1:31" ht="10" customHeight="1" x14ac:dyDescent="0.75">
      <c r="A39" s="26"/>
      <c r="B39" s="26"/>
      <c r="C39" s="134"/>
      <c r="D39" s="135"/>
      <c r="E39" s="148" t="str">
        <f>IFERROR(IF(AND(E10="რთული ცოცვის კედელი",P12&gt;490),"PETZL","აირჩიეთ მწარმოებელი"),"აირჩიეთ მწარმოებელი")</f>
        <v>აირჩიეთ მწარმოებელი</v>
      </c>
      <c r="F39" s="148"/>
      <c r="G39" s="148"/>
      <c r="H39" s="148"/>
      <c r="I39" s="148"/>
      <c r="J39" s="148"/>
      <c r="K39" s="148"/>
      <c r="L39" s="148"/>
      <c r="M39" s="148"/>
      <c r="N39" s="38"/>
      <c r="O39" s="35"/>
      <c r="P39" s="35"/>
      <c r="Q39" s="35"/>
      <c r="R39" s="35"/>
      <c r="S39" s="35"/>
      <c r="T39" s="35"/>
      <c r="U39" s="35"/>
      <c r="V39" s="97"/>
      <c r="W39" s="97"/>
      <c r="X39" s="115"/>
      <c r="Y39" s="127"/>
      <c r="Z39" s="127"/>
      <c r="AA39" s="115"/>
      <c r="AB39" s="97"/>
      <c r="AC39" s="97"/>
      <c r="AD39" s="97"/>
      <c r="AE39" s="115"/>
    </row>
    <row r="40" spans="1:31" ht="15" customHeight="1" x14ac:dyDescent="0.75">
      <c r="A40" s="26"/>
      <c r="B40" s="26"/>
      <c r="C40" s="136">
        <v>7</v>
      </c>
      <c r="D40" s="136"/>
      <c r="E40" s="31"/>
      <c r="F40" s="102" t="s">
        <v>164</v>
      </c>
      <c r="G40" s="102"/>
      <c r="H40" s="102"/>
      <c r="I40" s="102"/>
      <c r="J40" s="102"/>
      <c r="K40" s="102"/>
      <c r="L40" s="102"/>
      <c r="M40" s="102"/>
      <c r="N40" s="31"/>
      <c r="O40" s="31"/>
      <c r="P40" s="31"/>
      <c r="Q40" s="31"/>
      <c r="R40" s="31"/>
      <c r="S40" s="31"/>
      <c r="T40" s="31"/>
      <c r="U40" s="32">
        <f>AB40-AB40*AA51%</f>
        <v>0</v>
      </c>
      <c r="V40" s="114" cm="1">
        <f t="array" ref="V40">IFERROR(VLOOKUP(E41,TRANSPOSE(List!B34:V35),2,0),0)</f>
        <v>0</v>
      </c>
      <c r="W40" s="114"/>
      <c r="X40" s="102" t="s">
        <v>12</v>
      </c>
      <c r="Y40" s="111">
        <f>IFERROR(IF(AND(E10="სწრაფი ცოცვის კედელი",E41="perfect Descent"),ROUNDDOWN(P14/300,0),IF(AND(E10="რთული ცოცვის კედელი",E41="Perfect Descent"),ROUNDDOWN(P14/300,0),IF(AND(E10="გასართობი კედელი",E41="Perfect Descent"),ROUNDDOWN(P14/120,0),0))),0)</f>
        <v>0</v>
      </c>
      <c r="Z40" s="111"/>
      <c r="AA40" s="102" t="s">
        <v>23</v>
      </c>
      <c r="AB40" s="114">
        <f t="shared" ref="AB40" si="5">V40*Y40</f>
        <v>0</v>
      </c>
      <c r="AC40" s="114"/>
      <c r="AD40" s="114"/>
      <c r="AE40" s="102" t="s">
        <v>12</v>
      </c>
    </row>
    <row r="41" spans="1:31" ht="10" customHeight="1" x14ac:dyDescent="0.75">
      <c r="A41" s="26"/>
      <c r="B41" s="26"/>
      <c r="C41" s="136"/>
      <c r="D41" s="136"/>
      <c r="E41" s="149" t="str">
        <f>IFERROR(IF(AND(E10="სწრაფი ცოცვის კედელი",P12&gt;490),"Perfect Descent",IF(AND(E10="რთული ცოცვის კედელი",P16&lt;100,P12&gt;=490),"Perfect Descent",IF(AND(E10="გასართობი კედელი",P12&gt;490),"Perfect Descent","აირჩიეთ მწარმოებელი"))),"აირჩიეთ მწარმოებელი")</f>
        <v>აირჩიეთ მწარმოებელი</v>
      </c>
      <c r="F41" s="149"/>
      <c r="G41" s="149"/>
      <c r="H41" s="149"/>
      <c r="I41" s="149"/>
      <c r="J41" s="149"/>
      <c r="K41" s="149"/>
      <c r="L41" s="149"/>
      <c r="M41" s="149"/>
      <c r="N41" s="34"/>
      <c r="O41" s="34"/>
      <c r="P41" s="34"/>
      <c r="Q41" s="34"/>
      <c r="R41" s="34"/>
      <c r="S41" s="31"/>
      <c r="T41" s="31"/>
      <c r="U41" s="31"/>
      <c r="V41" s="114"/>
      <c r="W41" s="114"/>
      <c r="X41" s="102"/>
      <c r="Y41" s="111"/>
      <c r="Z41" s="111"/>
      <c r="AA41" s="102"/>
      <c r="AB41" s="114"/>
      <c r="AC41" s="114"/>
      <c r="AD41" s="114"/>
      <c r="AE41" s="102"/>
    </row>
    <row r="42" spans="1:31" ht="15" customHeight="1" x14ac:dyDescent="0.75">
      <c r="A42" s="26"/>
      <c r="B42" s="26"/>
      <c r="C42" s="134">
        <v>8</v>
      </c>
      <c r="D42" s="135"/>
      <c r="E42" s="35"/>
      <c r="F42" s="115" t="s">
        <v>25</v>
      </c>
      <c r="G42" s="115"/>
      <c r="H42" s="115"/>
      <c r="I42" s="115"/>
      <c r="J42" s="115"/>
      <c r="K42" s="115"/>
      <c r="L42" s="115"/>
      <c r="M42" s="115"/>
      <c r="N42" s="35"/>
      <c r="O42" s="35"/>
      <c r="P42" s="35"/>
      <c r="Q42" s="35"/>
      <c r="R42" s="35"/>
      <c r="S42" s="35"/>
      <c r="T42" s="35"/>
      <c r="U42" s="36">
        <f>AB42-AB42*AA51%</f>
        <v>0</v>
      </c>
      <c r="V42" s="97" cm="1">
        <f t="array" ref="V42">IFERROR(VLOOKUP(E43,TRANSPOSE(List!B38:V39),2,0),0)</f>
        <v>0</v>
      </c>
      <c r="W42" s="97"/>
      <c r="X42" s="115" t="s">
        <v>12</v>
      </c>
      <c r="Y42" s="127">
        <f>IFERROR(IF(AND(E10="სწრაფი ცოცვის კედელი",P14&gt;299),ROUNDDOWN(P14/300,0),IF(AND(E10="რთული ცოცვის კედელი",P12&gt;490),ROUNDDOWN(P14/300,0),IF(AND(E10="გასართობი კედელი",P12&gt;490),ROUNDDOWN(P14/120,0),0))),0)</f>
        <v>0</v>
      </c>
      <c r="Z42" s="127"/>
      <c r="AA42" s="128" t="s">
        <v>23</v>
      </c>
      <c r="AB42" s="97">
        <f t="shared" ref="AB42" si="6">V42*Y42</f>
        <v>0</v>
      </c>
      <c r="AC42" s="97"/>
      <c r="AD42" s="97"/>
      <c r="AE42" s="115" t="s">
        <v>12</v>
      </c>
    </row>
    <row r="43" spans="1:31" ht="10" customHeight="1" x14ac:dyDescent="0.75">
      <c r="A43" s="26"/>
      <c r="B43" s="26"/>
      <c r="C43" s="134"/>
      <c r="D43" s="135"/>
      <c r="E43" s="148" t="str">
        <f>IFERROR(IF(AND(E10="სწრაფი ცოცვის კედელი",P12&gt;490),"CLIMB.GE",IF(AND(E10="რთული ცოცვის კედელი",P12&gt;490),"CLIMB.GE",IF(AND(E10="გასართობი კედელი",P12&gt;490),"CLIMB.GE","აირჩიეთ მწარმოებელი"))),"აირჩიეთ მწარმოებელი")</f>
        <v>აირჩიეთ მწარმოებელი</v>
      </c>
      <c r="F43" s="148"/>
      <c r="G43" s="148"/>
      <c r="H43" s="148"/>
      <c r="I43" s="148"/>
      <c r="J43" s="148"/>
      <c r="K43" s="148"/>
      <c r="L43" s="148"/>
      <c r="M43" s="148"/>
      <c r="N43" s="38"/>
      <c r="O43" s="38"/>
      <c r="P43" s="38"/>
      <c r="Q43" s="38"/>
      <c r="R43" s="38"/>
      <c r="S43" s="38"/>
      <c r="T43" s="38"/>
      <c r="U43" s="38"/>
      <c r="V43" s="97"/>
      <c r="W43" s="97"/>
      <c r="X43" s="115"/>
      <c r="Y43" s="127"/>
      <c r="Z43" s="127"/>
      <c r="AA43" s="115"/>
      <c r="AB43" s="97"/>
      <c r="AC43" s="97"/>
      <c r="AD43" s="97"/>
      <c r="AE43" s="115"/>
    </row>
    <row r="44" spans="1:31" ht="15" customHeight="1" x14ac:dyDescent="0.75">
      <c r="A44" s="26"/>
      <c r="B44" s="26"/>
      <c r="C44" s="136">
        <v>9</v>
      </c>
      <c r="D44" s="136"/>
      <c r="E44" s="31"/>
      <c r="F44" s="102" t="s">
        <v>26</v>
      </c>
      <c r="G44" s="102"/>
      <c r="H44" s="102"/>
      <c r="I44" s="102"/>
      <c r="J44" s="102"/>
      <c r="K44" s="102"/>
      <c r="L44" s="102"/>
      <c r="M44" s="102"/>
      <c r="N44" s="31"/>
      <c r="O44" s="31"/>
      <c r="P44" s="31"/>
      <c r="Q44" s="31"/>
      <c r="R44" s="31"/>
      <c r="S44" s="31"/>
      <c r="T44" s="31"/>
      <c r="U44" s="32">
        <f>AB44-AB44*AA51%</f>
        <v>0</v>
      </c>
      <c r="V44" s="114" cm="1">
        <f t="array" ref="V44">IFERROR(VLOOKUP(E45,TRANSPOSE(List!B42:V43),2,0),0)</f>
        <v>0</v>
      </c>
      <c r="W44" s="114"/>
      <c r="X44" s="102" t="s">
        <v>12</v>
      </c>
      <c r="Y44" s="111">
        <f>IFERROR(IF(AND(E10="რთული ცოცვის კედელი",P12&gt;490),ROUNDUP(Y42*(P12/100)/1.5,0),0),0)</f>
        <v>0</v>
      </c>
      <c r="Z44" s="111"/>
      <c r="AA44" s="102" t="s">
        <v>23</v>
      </c>
      <c r="AB44" s="114">
        <f t="shared" ref="AB44" si="7">V44*Y44</f>
        <v>0</v>
      </c>
      <c r="AC44" s="114"/>
      <c r="AD44" s="114"/>
      <c r="AE44" s="102" t="s">
        <v>12</v>
      </c>
    </row>
    <row r="45" spans="1:31" ht="10" customHeight="1" x14ac:dyDescent="0.75">
      <c r="A45" s="26"/>
      <c r="B45" s="26"/>
      <c r="C45" s="136"/>
      <c r="D45" s="136"/>
      <c r="E45" s="149" t="str">
        <f>IFERROR(IF(AND(E10="რთული ცოცვის კედელი",P12&gt;490),"PETZL","აირჩიეთ მწარმოებელი"),"აირჩიეთ მწარმოებელი")</f>
        <v>აირჩიეთ მწარმოებელი</v>
      </c>
      <c r="F45" s="149"/>
      <c r="G45" s="149"/>
      <c r="H45" s="149"/>
      <c r="I45" s="149"/>
      <c r="J45" s="149"/>
      <c r="K45" s="149"/>
      <c r="L45" s="149"/>
      <c r="M45" s="149"/>
      <c r="N45" s="34"/>
      <c r="O45" s="34"/>
      <c r="P45" s="34"/>
      <c r="Q45" s="34"/>
      <c r="R45" s="34"/>
      <c r="S45" s="34"/>
      <c r="T45" s="34"/>
      <c r="U45" s="31"/>
      <c r="V45" s="114"/>
      <c r="W45" s="114"/>
      <c r="X45" s="102"/>
      <c r="Y45" s="111"/>
      <c r="Z45" s="111"/>
      <c r="AA45" s="102"/>
      <c r="AB45" s="114"/>
      <c r="AC45" s="114"/>
      <c r="AD45" s="114"/>
      <c r="AE45" s="102"/>
    </row>
    <row r="46" spans="1:31" ht="15" customHeight="1" x14ac:dyDescent="0.75">
      <c r="A46" s="26"/>
      <c r="B46" s="26"/>
      <c r="C46" s="134">
        <v>10</v>
      </c>
      <c r="D46" s="135"/>
      <c r="E46" s="35"/>
      <c r="F46" s="115" t="s">
        <v>24</v>
      </c>
      <c r="G46" s="115"/>
      <c r="H46" s="115"/>
      <c r="I46" s="115"/>
      <c r="J46" s="115"/>
      <c r="K46" s="115"/>
      <c r="L46" s="115"/>
      <c r="M46" s="115"/>
      <c r="N46" s="35"/>
      <c r="O46" s="35"/>
      <c r="P46" s="35"/>
      <c r="Q46" s="35"/>
      <c r="R46" s="35"/>
      <c r="S46" s="35"/>
      <c r="T46" s="35"/>
      <c r="U46" s="36">
        <f>AB46-AB46*AA55%</f>
        <v>0</v>
      </c>
      <c r="V46" s="97" cm="1">
        <f t="array" ref="V46">IFERROR(VLOOKUP(E47,TRANSPOSE(List!B46:V47),2,0),0)</f>
        <v>0</v>
      </c>
      <c r="W46" s="97"/>
      <c r="X46" s="115" t="s">
        <v>12</v>
      </c>
      <c r="Y46" s="127">
        <f>IFERROR(IF(E10="სწრაფი ცოცვის კედელი",ROUNDDOWN(P14/300,0),IF(AND(E10="რთული ცოცვის კედელი",P12&gt;490),1,IF(AND(E10="ბოლდერინგი",P12&gt;150,P12&lt;=490),1,0))),0)</f>
        <v>0</v>
      </c>
      <c r="Z46" s="127"/>
      <c r="AA46" s="128" t="s">
        <v>23</v>
      </c>
      <c r="AB46" s="97">
        <f t="shared" ref="AB46" si="8">V46*Y46</f>
        <v>0</v>
      </c>
      <c r="AC46" s="97"/>
      <c r="AD46" s="97"/>
      <c r="AE46" s="115" t="s">
        <v>12</v>
      </c>
    </row>
    <row r="47" spans="1:31" ht="10" customHeight="1" x14ac:dyDescent="0.75">
      <c r="A47" s="26"/>
      <c r="B47" s="26"/>
      <c r="C47" s="134"/>
      <c r="D47" s="135"/>
      <c r="E47" s="148" t="str">
        <f>IFERROR(IF(AND(E10="სწრაფი ცოცვის კედელი",P12&gt;490),"CLIMB.GE",IF(AND(E10="რთული ცოცვის კედელი",P12&gt;490),"CLIMB.GE",IF(AND(E10="ბოლდერინგი",P12&lt;=490,P12&gt;150),"CLIMB.GE","აირჩიეთ მწარმოებელი"))),"აირჩიეთ მწარმოებელი")</f>
        <v>აირჩიეთ მწარმოებელი</v>
      </c>
      <c r="F47" s="148"/>
      <c r="G47" s="148"/>
      <c r="H47" s="148"/>
      <c r="I47" s="148"/>
      <c r="J47" s="148"/>
      <c r="K47" s="148"/>
      <c r="L47" s="148"/>
      <c r="M47" s="148"/>
      <c r="N47" s="38"/>
      <c r="O47" s="38"/>
      <c r="P47" s="38"/>
      <c r="Q47" s="38"/>
      <c r="R47" s="38"/>
      <c r="S47" s="38"/>
      <c r="T47" s="38"/>
      <c r="U47" s="38"/>
      <c r="V47" s="97"/>
      <c r="W47" s="97"/>
      <c r="X47" s="115"/>
      <c r="Y47" s="127"/>
      <c r="Z47" s="127"/>
      <c r="AA47" s="115"/>
      <c r="AB47" s="97"/>
      <c r="AC47" s="97"/>
      <c r="AD47" s="97"/>
      <c r="AE47" s="115"/>
    </row>
    <row r="48" spans="1:31" ht="10" customHeight="1" x14ac:dyDescent="0.75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43" t="s">
        <v>30</v>
      </c>
      <c r="W48" s="143"/>
      <c r="X48" s="143"/>
      <c r="Y48" s="143"/>
      <c r="Z48" s="143"/>
      <c r="AA48" s="153">
        <f>AB14+AB22+AB28+AB30+AB32+AB34+AB36+AB38+AB40+AB42+AB44+AB46</f>
        <v>0</v>
      </c>
      <c r="AB48" s="153"/>
      <c r="AC48" s="153"/>
      <c r="AD48" s="153"/>
      <c r="AE48" s="33" t="s">
        <v>12</v>
      </c>
    </row>
    <row r="49" spans="1:33" ht="10" customHeight="1" x14ac:dyDescent="0.75">
      <c r="A49" s="139" t="s">
        <v>189</v>
      </c>
      <c r="B49" s="139"/>
      <c r="C49" s="139"/>
      <c r="D49" s="139"/>
      <c r="E49" s="139"/>
      <c r="F49" s="139"/>
      <c r="G49" s="139"/>
      <c r="H49" s="139"/>
      <c r="I49" s="139"/>
      <c r="J49" s="139"/>
      <c r="K49" s="139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7" t="s">
        <v>48</v>
      </c>
      <c r="W49" s="137"/>
      <c r="X49" s="137"/>
      <c r="Y49" s="137"/>
      <c r="Z49" s="137"/>
      <c r="AA49" s="154">
        <f>IF(OR(P12&gt;0,P20&gt;0),ხარჯთაღრიცხვა!L29+ხარჯთაღრიცხვა!L31+ხარჯთაღრიცხვა!L33+ხარჯთაღრიცხვა!L35+ხარჯთაღრიცხვა!L37+ხარჯთაღრიცხვა!L25+ხარჯთაღრიცხვა!L26,0)</f>
        <v>0</v>
      </c>
      <c r="AB49" s="155"/>
      <c r="AC49" s="155"/>
      <c r="AD49" s="155"/>
      <c r="AE49" s="37" t="s">
        <v>12</v>
      </c>
    </row>
    <row r="50" spans="1:33" ht="10" customHeight="1" x14ac:dyDescent="0.75">
      <c r="A50" s="26"/>
      <c r="B50" s="132" t="s">
        <v>55</v>
      </c>
      <c r="C50" s="132"/>
      <c r="D50" s="132"/>
      <c r="E50" s="112">
        <v>405210454</v>
      </c>
      <c r="F50" s="112"/>
      <c r="G50" s="112"/>
      <c r="H50" s="112"/>
      <c r="I50" s="112"/>
      <c r="J50" s="112"/>
      <c r="K50" s="39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43" t="s">
        <v>31</v>
      </c>
      <c r="W50" s="143"/>
      <c r="X50" s="143"/>
      <c r="Y50" s="143"/>
      <c r="Z50" s="143"/>
      <c r="AA50" s="156">
        <f>ხარჯთაღრიცხვა!L39</f>
        <v>0</v>
      </c>
      <c r="AB50" s="153"/>
      <c r="AC50" s="153"/>
      <c r="AD50" s="153"/>
      <c r="AE50" s="33" t="s">
        <v>12</v>
      </c>
    </row>
    <row r="51" spans="1:33" ht="10" customHeight="1" x14ac:dyDescent="0.75">
      <c r="A51" s="26"/>
      <c r="B51" s="132" t="s">
        <v>50</v>
      </c>
      <c r="C51" s="132"/>
      <c r="D51" s="132"/>
      <c r="E51" s="112" t="s">
        <v>49</v>
      </c>
      <c r="F51" s="112"/>
      <c r="G51" s="112"/>
      <c r="H51" s="112"/>
      <c r="I51" s="112"/>
      <c r="J51" s="112"/>
      <c r="K51" s="39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7" t="s">
        <v>32</v>
      </c>
      <c r="W51" s="137"/>
      <c r="X51" s="137"/>
      <c r="Y51" s="137"/>
      <c r="Z51" s="137"/>
      <c r="AA51" s="138">
        <v>0</v>
      </c>
      <c r="AB51" s="138"/>
      <c r="AC51" s="138"/>
      <c r="AD51" s="138"/>
      <c r="AE51" s="37" t="s">
        <v>33</v>
      </c>
    </row>
    <row r="52" spans="1:33" ht="10" customHeight="1" x14ac:dyDescent="0.75">
      <c r="A52" s="26"/>
      <c r="B52" s="132" t="s">
        <v>58</v>
      </c>
      <c r="C52" s="132"/>
      <c r="D52" s="132"/>
      <c r="E52" s="112" t="s">
        <v>51</v>
      </c>
      <c r="F52" s="112"/>
      <c r="G52" s="112"/>
      <c r="H52" s="112"/>
      <c r="I52" s="112"/>
      <c r="J52" s="112"/>
      <c r="K52" s="39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07" t="s">
        <v>34</v>
      </c>
      <c r="W52" s="107"/>
      <c r="X52" s="107"/>
      <c r="Y52" s="107"/>
      <c r="Z52" s="107"/>
      <c r="AA52" s="113">
        <f>AA48+AA49+AA50</f>
        <v>0</v>
      </c>
      <c r="AB52" s="113"/>
      <c r="AC52" s="113"/>
      <c r="AD52" s="113"/>
      <c r="AE52" s="107" t="s">
        <v>12</v>
      </c>
    </row>
    <row r="53" spans="1:33" ht="10" customHeight="1" x14ac:dyDescent="0.75">
      <c r="A53" s="26"/>
      <c r="B53" s="132" t="s">
        <v>59</v>
      </c>
      <c r="C53" s="132"/>
      <c r="D53" s="132"/>
      <c r="E53" s="112" t="s">
        <v>57</v>
      </c>
      <c r="F53" s="112"/>
      <c r="G53" s="112"/>
      <c r="H53" s="112"/>
      <c r="I53" s="112"/>
      <c r="J53" s="112"/>
      <c r="K53" s="112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07"/>
      <c r="W53" s="107"/>
      <c r="X53" s="107"/>
      <c r="Y53" s="107"/>
      <c r="Z53" s="107"/>
      <c r="AA53" s="113"/>
      <c r="AB53" s="113"/>
      <c r="AC53" s="113"/>
      <c r="AD53" s="113"/>
      <c r="AE53" s="107"/>
    </row>
    <row r="54" spans="1:33" ht="10" customHeight="1" x14ac:dyDescent="0.75">
      <c r="A54" s="26"/>
      <c r="B54" s="40"/>
      <c r="C54" s="145" t="s">
        <v>56</v>
      </c>
      <c r="D54" s="145"/>
      <c r="E54" s="131" t="s">
        <v>60</v>
      </c>
      <c r="F54" s="131"/>
      <c r="G54" s="131"/>
      <c r="H54" s="131"/>
      <c r="I54" s="131"/>
      <c r="J54" s="131"/>
      <c r="K54" s="39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  <c r="AD54" s="133"/>
      <c r="AE54" s="133"/>
      <c r="AF54" s="152"/>
      <c r="AG54" s="152"/>
    </row>
    <row r="55" spans="1:33" ht="10" customHeight="1" x14ac:dyDescent="0.75">
      <c r="A55" s="26"/>
      <c r="B55" s="40"/>
      <c r="C55" s="132" t="s">
        <v>62</v>
      </c>
      <c r="D55" s="132"/>
      <c r="E55" s="141" t="s">
        <v>63</v>
      </c>
      <c r="F55" s="142"/>
      <c r="G55" s="142"/>
      <c r="H55" s="142"/>
      <c r="I55" s="142"/>
      <c r="J55" s="142"/>
      <c r="K55" s="39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  <c r="AD55" s="133"/>
      <c r="AE55" s="133"/>
      <c r="AF55" s="152"/>
      <c r="AG55" s="152"/>
    </row>
    <row r="56" spans="1:33" ht="10" customHeight="1" x14ac:dyDescent="0.75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  <c r="AF56" s="152"/>
      <c r="AG56" s="152"/>
    </row>
    <row r="57" spans="1:33" x14ac:dyDescent="0.7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"/>
      <c r="AG57" s="1"/>
    </row>
  </sheetData>
  <sheetProtection algorithmName="SHA-512" hashValue="erX2LdDMFb0NmzdhmEU+GaLnageqS6YQYTEgNGboLUM54FiCpMQBBOhdZCIJqh3I9ocLnwFF44JQ6T4wpuLyCQ==" saltValue="xBi5Pk7Y9/V4/DpCIYe99A==" spinCount="100000" sheet="1" selectLockedCells="1"/>
  <mergeCells count="204">
    <mergeCell ref="A7:K9"/>
    <mergeCell ref="N2:W3"/>
    <mergeCell ref="AF54:AG56"/>
    <mergeCell ref="E47:M47"/>
    <mergeCell ref="E45:M45"/>
    <mergeCell ref="E43:M43"/>
    <mergeCell ref="E41:M41"/>
    <mergeCell ref="E39:M39"/>
    <mergeCell ref="E37:M37"/>
    <mergeCell ref="E35:M35"/>
    <mergeCell ref="E33:M33"/>
    <mergeCell ref="X44:X45"/>
    <mergeCell ref="Y44:Z45"/>
    <mergeCell ref="AA44:AA45"/>
    <mergeCell ref="AB44:AD45"/>
    <mergeCell ref="AE46:AE47"/>
    <mergeCell ref="AB34:AD35"/>
    <mergeCell ref="AE34:AE35"/>
    <mergeCell ref="Y38:Z39"/>
    <mergeCell ref="AA38:AA39"/>
    <mergeCell ref="AB38:AD39"/>
    <mergeCell ref="AA48:AD48"/>
    <mergeCell ref="AA49:AD49"/>
    <mergeCell ref="AA50:AD50"/>
    <mergeCell ref="AE40:AE41"/>
    <mergeCell ref="V32:W33"/>
    <mergeCell ref="M4:N4"/>
    <mergeCell ref="M5:N5"/>
    <mergeCell ref="M6:N6"/>
    <mergeCell ref="M7:N7"/>
    <mergeCell ref="L8:N8"/>
    <mergeCell ref="O4:W4"/>
    <mergeCell ref="O5:W5"/>
    <mergeCell ref="O6:W6"/>
    <mergeCell ref="O7:W7"/>
    <mergeCell ref="O8:W8"/>
    <mergeCell ref="E31:M31"/>
    <mergeCell ref="E29:M29"/>
    <mergeCell ref="S20:S21"/>
    <mergeCell ref="E13:N13"/>
    <mergeCell ref="S12:S13"/>
    <mergeCell ref="E15:N15"/>
    <mergeCell ref="N12:O12"/>
    <mergeCell ref="S14:S15"/>
    <mergeCell ref="E17:N17"/>
    <mergeCell ref="S16:S17"/>
    <mergeCell ref="P12:R13"/>
    <mergeCell ref="P14:R15"/>
    <mergeCell ref="S24:S25"/>
    <mergeCell ref="V22:W23"/>
    <mergeCell ref="X22:X23"/>
    <mergeCell ref="Y22:Z23"/>
    <mergeCell ref="L48:U56"/>
    <mergeCell ref="C54:D54"/>
    <mergeCell ref="C46:D47"/>
    <mergeCell ref="F46:M46"/>
    <mergeCell ref="V46:W47"/>
    <mergeCell ref="X46:X47"/>
    <mergeCell ref="Y46:Z47"/>
    <mergeCell ref="C30:D31"/>
    <mergeCell ref="C32:D33"/>
    <mergeCell ref="C34:D35"/>
    <mergeCell ref="C36:D37"/>
    <mergeCell ref="C38:D39"/>
    <mergeCell ref="C40:D41"/>
    <mergeCell ref="F32:M32"/>
    <mergeCell ref="F34:M34"/>
    <mergeCell ref="F36:M36"/>
    <mergeCell ref="F38:M38"/>
    <mergeCell ref="F40:M40"/>
    <mergeCell ref="V34:W35"/>
    <mergeCell ref="X34:X35"/>
    <mergeCell ref="AE42:AE43"/>
    <mergeCell ref="V44:W45"/>
    <mergeCell ref="V51:Z51"/>
    <mergeCell ref="AA51:AD51"/>
    <mergeCell ref="AE52:AE53"/>
    <mergeCell ref="B53:D53"/>
    <mergeCell ref="A49:K49"/>
    <mergeCell ref="B2:I6"/>
    <mergeCell ref="C55:D55"/>
    <mergeCell ref="E55:J55"/>
    <mergeCell ref="V48:Z48"/>
    <mergeCell ref="V49:Z49"/>
    <mergeCell ref="V50:Z50"/>
    <mergeCell ref="C28:D29"/>
    <mergeCell ref="C18:D19"/>
    <mergeCell ref="V18:X19"/>
    <mergeCell ref="Y18:AA19"/>
    <mergeCell ref="F22:M22"/>
    <mergeCell ref="F24:M24"/>
    <mergeCell ref="E25:N25"/>
    <mergeCell ref="E23:N23"/>
    <mergeCell ref="O22:R23"/>
    <mergeCell ref="S22:S23"/>
    <mergeCell ref="O24:R25"/>
    <mergeCell ref="F14:H14"/>
    <mergeCell ref="J14:M14"/>
    <mergeCell ref="F16:H16"/>
    <mergeCell ref="I16:J16"/>
    <mergeCell ref="K16:M16"/>
    <mergeCell ref="AE30:AE31"/>
    <mergeCell ref="E54:J54"/>
    <mergeCell ref="B51:D51"/>
    <mergeCell ref="E51:J51"/>
    <mergeCell ref="B52:D52"/>
    <mergeCell ref="V54:AE56"/>
    <mergeCell ref="B50:D50"/>
    <mergeCell ref="E50:J50"/>
    <mergeCell ref="C42:D43"/>
    <mergeCell ref="C44:D45"/>
    <mergeCell ref="F44:M44"/>
    <mergeCell ref="F42:M42"/>
    <mergeCell ref="E52:J52"/>
    <mergeCell ref="AE44:AE45"/>
    <mergeCell ref="V42:W43"/>
    <mergeCell ref="X42:X43"/>
    <mergeCell ref="Y42:Z43"/>
    <mergeCell ref="AA42:AA43"/>
    <mergeCell ref="AB42:AD43"/>
    <mergeCell ref="AE36:AE37"/>
    <mergeCell ref="X30:X31"/>
    <mergeCell ref="Y30:Z31"/>
    <mergeCell ref="AA30:AA31"/>
    <mergeCell ref="AB30:AD31"/>
    <mergeCell ref="V10:X11"/>
    <mergeCell ref="AE22:AE23"/>
    <mergeCell ref="AE14:AE15"/>
    <mergeCell ref="AB26:AD27"/>
    <mergeCell ref="V28:W29"/>
    <mergeCell ref="Y28:Z29"/>
    <mergeCell ref="AA28:AA29"/>
    <mergeCell ref="AB28:AD29"/>
    <mergeCell ref="AE28:AE29"/>
    <mergeCell ref="X28:X29"/>
    <mergeCell ref="V26:X27"/>
    <mergeCell ref="Y26:AA27"/>
    <mergeCell ref="V14:W15"/>
    <mergeCell ref="X14:X15"/>
    <mergeCell ref="AA22:AA23"/>
    <mergeCell ref="AB22:AD23"/>
    <mergeCell ref="Y34:Z35"/>
    <mergeCell ref="AA34:AA35"/>
    <mergeCell ref="AA36:AA37"/>
    <mergeCell ref="AE38:AE39"/>
    <mergeCell ref="V36:W37"/>
    <mergeCell ref="X36:X37"/>
    <mergeCell ref="Y36:Z37"/>
    <mergeCell ref="V38:W39"/>
    <mergeCell ref="X38:X39"/>
    <mergeCell ref="Y7:AB7"/>
    <mergeCell ref="AC7:AE7"/>
    <mergeCell ref="Y2:AE4"/>
    <mergeCell ref="Y5:AB5"/>
    <mergeCell ref="AC5:AE5"/>
    <mergeCell ref="AC6:AE6"/>
    <mergeCell ref="Y6:AB6"/>
    <mergeCell ref="Y14:Z15"/>
    <mergeCell ref="AB14:AD15"/>
    <mergeCell ref="AA14:AA15"/>
    <mergeCell ref="Y10:AA11"/>
    <mergeCell ref="AB10:AD11"/>
    <mergeCell ref="AB18:AD19"/>
    <mergeCell ref="X32:X33"/>
    <mergeCell ref="Y32:Z33"/>
    <mergeCell ref="AA32:AA33"/>
    <mergeCell ref="AB32:AD33"/>
    <mergeCell ref="AE32:AE33"/>
    <mergeCell ref="E53:K53"/>
    <mergeCell ref="V52:Z53"/>
    <mergeCell ref="AA52:AD53"/>
    <mergeCell ref="V40:W41"/>
    <mergeCell ref="X40:X41"/>
    <mergeCell ref="Y40:Z41"/>
    <mergeCell ref="AA40:AA41"/>
    <mergeCell ref="AB40:AD41"/>
    <mergeCell ref="F30:M30"/>
    <mergeCell ref="AA46:AA47"/>
    <mergeCell ref="AB46:AD47"/>
    <mergeCell ref="AB36:AD37"/>
    <mergeCell ref="C10:D11"/>
    <mergeCell ref="C20:D21"/>
    <mergeCell ref="V30:W31"/>
    <mergeCell ref="E11:G11"/>
    <mergeCell ref="I11:K11"/>
    <mergeCell ref="E10:M10"/>
    <mergeCell ref="C22:D23"/>
    <mergeCell ref="C24:D25"/>
    <mergeCell ref="F28:M28"/>
    <mergeCell ref="E21:N21"/>
    <mergeCell ref="F18:N19"/>
    <mergeCell ref="O18:T19"/>
    <mergeCell ref="O10:T11"/>
    <mergeCell ref="M11:N11"/>
    <mergeCell ref="C26:D27"/>
    <mergeCell ref="F26:R27"/>
    <mergeCell ref="F20:M20"/>
    <mergeCell ref="C12:D13"/>
    <mergeCell ref="C14:D15"/>
    <mergeCell ref="C16:D17"/>
    <mergeCell ref="O20:R21"/>
    <mergeCell ref="P16:R17"/>
    <mergeCell ref="F12:I12"/>
    <mergeCell ref="J12:M12"/>
  </mergeCells>
  <dataValidations count="8">
    <dataValidation type="whole" allowBlank="1" showInputMessage="1" showErrorMessage="1" sqref="O22:R25 P12:R17" xr:uid="{039A6E46-628F-4F0C-8838-B94AF196B8C9}">
      <formula1>0</formula1>
      <formula2>3000</formula2>
    </dataValidation>
    <dataValidation type="whole" allowBlank="1" showInputMessage="1" showErrorMessage="1" sqref="O20:R21" xr:uid="{B393423C-F77A-4542-89A5-74860FD899C2}">
      <formula1>0</formula1>
      <formula2>40</formula2>
    </dataValidation>
    <dataValidation type="whole" allowBlank="1" showInputMessage="1" showErrorMessage="1" sqref="Y28:Z29" xr:uid="{1279E42C-C929-4DAD-85F2-724041F54988}">
      <formula1>0</formula1>
      <formula2>10000</formula2>
    </dataValidation>
    <dataValidation type="whole" allowBlank="1" showInputMessage="1" showErrorMessage="1" sqref="Y30:Z31 Y34:Z41" xr:uid="{64A5B29E-5130-4778-AC46-B5B0C9B09A36}">
      <formula1>0</formula1>
      <formula2>999</formula2>
    </dataValidation>
    <dataValidation type="whole" allowBlank="1" showInputMessage="1" showErrorMessage="1" sqref="Y32:Z33" xr:uid="{D3CEC1F2-7870-4545-A41E-93C206D6E451}">
      <formula1>0</formula1>
      <formula2>5000</formula2>
    </dataValidation>
    <dataValidation type="whole" allowBlank="1" showInputMessage="1" showErrorMessage="1" sqref="Y42:Z43 Y46:Z47" xr:uid="{DDD9303B-BE96-483D-9BFE-ABC68C4A3661}">
      <formula1>0</formula1>
      <formula2>99</formula2>
    </dataValidation>
    <dataValidation type="whole" allowBlank="1" showInputMessage="1" showErrorMessage="1" sqref="Y44:Z45" xr:uid="{964B4D03-0E1C-40DB-9DF3-F73215056CA6}">
      <formula1>0</formula1>
      <formula2>2000</formula2>
    </dataValidation>
    <dataValidation type="whole" allowBlank="1" showInputMessage="1" showErrorMessage="1" sqref="AA51:AD51" xr:uid="{24FE69A7-9C02-4308-A950-36CAC7FBFF07}">
      <formula1>0</formula1>
      <formula2>50</formula2>
    </dataValidation>
  </dataValidations>
  <hyperlinks>
    <hyperlink ref="E55" r:id="rId1" xr:uid="{E62E4EC8-ED6A-4B34-A24E-6C9D92796BD9}"/>
  </hyperlinks>
  <pageMargins left="0.7" right="0.7" top="0.75" bottom="0.75" header="0.3" footer="0.3"/>
  <pageSetup orientation="portrait" r:id="rId2"/>
  <ignoredErrors>
    <ignoredError sqref="M3" unlockedFormula="1"/>
  </ignoredError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5" name="Option Button 4">
              <controlPr defaultSize="0" autoFill="0" autoLine="0" autoPict="0">
                <anchor moveWithCells="1">
                  <from>
                    <xdr:col>6</xdr:col>
                    <xdr:colOff>98425</xdr:colOff>
                    <xdr:row>9</xdr:row>
                    <xdr:rowOff>187325</xdr:rowOff>
                  </from>
                  <to>
                    <xdr:col>7</xdr:col>
                    <xdr:colOff>133350</xdr:colOff>
                    <xdr:row>11</xdr:row>
                    <xdr:rowOff>22225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Option Button 5">
              <controlPr defaultSize="0" autoFill="0" autoLine="0" autoPict="0">
                <anchor moveWithCells="1">
                  <from>
                    <xdr:col>10</xdr:col>
                    <xdr:colOff>98425</xdr:colOff>
                    <xdr:row>9</xdr:row>
                    <xdr:rowOff>190500</xdr:rowOff>
                  </from>
                  <to>
                    <xdr:col>11</xdr:col>
                    <xdr:colOff>104775</xdr:colOff>
                    <xdr:row>11</xdr:row>
                    <xdr:rowOff>15875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Option Button 7">
              <controlPr defaultSize="0" autoFill="0" autoLine="0" autoPict="0">
                <anchor moveWithCells="1">
                  <from>
                    <xdr:col>13</xdr:col>
                    <xdr:colOff>79375</xdr:colOff>
                    <xdr:row>9</xdr:row>
                    <xdr:rowOff>187325</xdr:rowOff>
                  </from>
                  <to>
                    <xdr:col>14</xdr:col>
                    <xdr:colOff>107950</xdr:colOff>
                    <xdr:row>11</xdr:row>
                    <xdr:rowOff>22225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InputMessage="1" showErrorMessage="1" xr:uid="{0EA66E30-B3FD-4803-AADC-6DD8C6213FEA}">
          <x14:formula1>
            <xm:f>List!$C$4:$G$4</xm:f>
          </x14:formula1>
          <xm:sqref>E10</xm:sqref>
        </x14:dataValidation>
        <x14:dataValidation type="list" allowBlank="1" showInputMessage="1" showErrorMessage="1" xr:uid="{5F2D9194-DEF3-4707-A037-EB9DE283035D}">
          <x14:formula1>
            <xm:f>List!$C$7:$H$7</xm:f>
          </x14:formula1>
          <xm:sqref>M4</xm:sqref>
        </x14:dataValidation>
        <x14:dataValidation type="list" allowBlank="1" showInputMessage="1" showErrorMessage="1" xr:uid="{DAC6D875-2D74-4B89-AF20-AEA1FD7D1FD3}">
          <x14:formula1>
            <xm:f>List!$B$10:$V$10</xm:f>
          </x14:formula1>
          <xm:sqref>E29:N29</xm:sqref>
        </x14:dataValidation>
        <x14:dataValidation type="list" allowBlank="1" showInputMessage="1" showErrorMessage="1" xr:uid="{FC686397-13AA-4392-A6E0-35DBA74F99C9}">
          <x14:formula1>
            <xm:f>List!$B$14:$G$14</xm:f>
          </x14:formula1>
          <xm:sqref>N31</xm:sqref>
        </x14:dataValidation>
        <x14:dataValidation type="list" allowBlank="1" showInputMessage="1" showErrorMessage="1" xr:uid="{63D4099D-89D4-4805-A784-EEF33E009B44}">
          <x14:formula1>
            <xm:f>List!$B$18:$E$18</xm:f>
          </x14:formula1>
          <xm:sqref>E33 N33</xm:sqref>
        </x14:dataValidation>
        <x14:dataValidation type="list" allowBlank="1" showInputMessage="1" showErrorMessage="1" xr:uid="{9DDD172E-A8BD-413E-859D-C4B111B35C4B}">
          <x14:formula1>
            <xm:f>List!$B$22:$E$22</xm:f>
          </x14:formula1>
          <xm:sqref>E35:N35</xm:sqref>
        </x14:dataValidation>
        <x14:dataValidation type="list" allowBlank="1" showInputMessage="1" showErrorMessage="1" xr:uid="{FB107E82-816B-45FC-9B1E-D8958AEBD116}">
          <x14:formula1>
            <xm:f>List!$B$26:$E$26</xm:f>
          </x14:formula1>
          <xm:sqref>E37 N37</xm:sqref>
        </x14:dataValidation>
        <x14:dataValidation type="list" allowBlank="1" showInputMessage="1" showErrorMessage="1" xr:uid="{C1286655-234E-4C9A-B359-75ED304343AB}">
          <x14:formula1>
            <xm:f>List!$B$30:$C$30</xm:f>
          </x14:formula1>
          <xm:sqref>E39 N39</xm:sqref>
        </x14:dataValidation>
        <x14:dataValidation type="list" allowBlank="1" showInputMessage="1" showErrorMessage="1" xr:uid="{83D60544-5AD0-4A49-A67E-80613D6A92FF}">
          <x14:formula1>
            <xm:f>List!$B$34:$C$34</xm:f>
          </x14:formula1>
          <xm:sqref>E41 N41:R41</xm:sqref>
        </x14:dataValidation>
        <x14:dataValidation type="list" allowBlank="1" showInputMessage="1" showErrorMessage="1" xr:uid="{102DCFAE-2576-4CFB-8995-E05D1A8251F9}">
          <x14:formula1>
            <xm:f>List!$B$38:$C$38</xm:f>
          </x14:formula1>
          <xm:sqref>N43:U43</xm:sqref>
        </x14:dataValidation>
        <x14:dataValidation type="list" allowBlank="1" showInputMessage="1" showErrorMessage="1" xr:uid="{00E171E3-CE09-476C-84FC-175339C22113}">
          <x14:formula1>
            <xm:f>List!$B$42:$C$42</xm:f>
          </x14:formula1>
          <xm:sqref>E45 N45:T45</xm:sqref>
        </x14:dataValidation>
        <x14:dataValidation type="list" allowBlank="1" showInputMessage="1" showErrorMessage="1" xr:uid="{BD302167-CDCF-4DC0-B4CC-24095CAB97C9}">
          <x14:formula1>
            <xm:f>List!$B$46:$C$46</xm:f>
          </x14:formula1>
          <xm:sqref>E47:U47</xm:sqref>
        </x14:dataValidation>
        <x14:dataValidation type="list" allowBlank="1" showInputMessage="1" xr:uid="{3AF44856-269F-413B-A419-37D866E37DB3}">
          <x14:formula1>
            <xm:f>List!$B$38:$D$38</xm:f>
          </x14:formula1>
          <xm:sqref>E43:M43</xm:sqref>
        </x14:dataValidation>
        <x14:dataValidation type="list" allowBlank="1" showInputMessage="1" showErrorMessage="1" xr:uid="{0890E9C0-113A-46D3-A4C0-6B99DB176BA4}">
          <x14:formula1>
            <xm:f>List!$B$14:$S$14</xm:f>
          </x14:formula1>
          <xm:sqref>E31:M31</xm:sqref>
        </x14:dataValidation>
        <x14:dataValidation type="custom" allowBlank="1" showInputMessage="1" showErrorMessage="1" xr:uid="{7BB1FD8A-0266-4669-B838-C04A84FED35D}">
          <x14:formula1>
            <xm:f>(IF(E10="ბოლდერინგი",(OR(AI51=List!X1:X31)),(IF(E10="სწრაფი ცოცვის კედელი",(OR(AI51=List!X1:X31)),(IF(E10="რთული ცოცვის კედელი",(OR(AI51=List!X1:X31)),(IF(E10="გასართობი კედელი",(OR(AI51=List!X1:X31)),0))))))))</xm:f>
          </x14:formula1>
          <xm:sqref>AI51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DF04-2F52-424C-B3E5-AC0581790A85}">
  <dimension ref="A1:AL57"/>
  <sheetViews>
    <sheetView zoomScale="115" zoomScaleNormal="115" workbookViewId="0">
      <selection activeCell="P4" sqref="P4:V4"/>
    </sheetView>
  </sheetViews>
  <sheetFormatPr defaultRowHeight="14.75" x14ac:dyDescent="0.75"/>
  <cols>
    <col min="1" max="34" width="2.6796875" customWidth="1"/>
    <col min="35" max="35" width="11.81640625" customWidth="1"/>
    <col min="36" max="39" width="2.6796875" customWidth="1"/>
    <col min="40" max="40" width="29.7265625" bestFit="1" customWidth="1"/>
  </cols>
  <sheetData>
    <row r="1" spans="1:37" ht="10" customHeight="1" x14ac:dyDescent="0.7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3">
        <f>Currency!B2</f>
        <v>2.9933999999999998</v>
      </c>
    </row>
    <row r="2" spans="1:37" ht="10" customHeight="1" x14ac:dyDescent="0.75">
      <c r="A2" s="2"/>
      <c r="B2" s="140"/>
      <c r="C2" s="140"/>
      <c r="D2" s="140"/>
      <c r="E2" s="140"/>
      <c r="F2" s="140"/>
      <c r="G2" s="140"/>
      <c r="H2" s="140"/>
      <c r="I2" s="140"/>
      <c r="J2" s="2"/>
      <c r="K2" s="2"/>
      <c r="N2" s="96" t="s">
        <v>82</v>
      </c>
      <c r="O2" s="96"/>
      <c r="P2" s="96"/>
      <c r="Q2" s="96"/>
      <c r="R2" s="96"/>
      <c r="S2" s="96"/>
      <c r="T2" s="96"/>
      <c r="U2" s="96"/>
      <c r="V2" s="96"/>
      <c r="Y2" s="119" t="s">
        <v>83</v>
      </c>
      <c r="Z2" s="120"/>
      <c r="AA2" s="120"/>
      <c r="AB2" s="120"/>
      <c r="AC2" s="120"/>
      <c r="AD2" s="120"/>
      <c r="AE2" s="120"/>
    </row>
    <row r="3" spans="1:37" ht="10" customHeight="1" x14ac:dyDescent="0.75">
      <c r="A3" s="2"/>
      <c r="B3" s="140"/>
      <c r="C3" s="140"/>
      <c r="D3" s="140"/>
      <c r="E3" s="140"/>
      <c r="F3" s="140"/>
      <c r="G3" s="140"/>
      <c r="H3" s="140"/>
      <c r="I3" s="140"/>
      <c r="J3" s="2"/>
      <c r="K3" s="2"/>
      <c r="M3" s="19"/>
      <c r="N3" s="96"/>
      <c r="O3" s="96"/>
      <c r="P3" s="96"/>
      <c r="Q3" s="96"/>
      <c r="R3" s="96"/>
      <c r="S3" s="96"/>
      <c r="T3" s="96"/>
      <c r="U3" s="96"/>
      <c r="V3" s="96"/>
      <c r="Y3" s="119"/>
      <c r="Z3" s="120"/>
      <c r="AA3" s="120"/>
      <c r="AB3" s="120"/>
      <c r="AC3" s="120"/>
      <c r="AD3" s="120"/>
      <c r="AE3" s="120"/>
    </row>
    <row r="4" spans="1:37" ht="10" customHeight="1" x14ac:dyDescent="0.75">
      <c r="A4" s="2"/>
      <c r="B4" s="140"/>
      <c r="C4" s="140"/>
      <c r="D4" s="140"/>
      <c r="E4" s="140"/>
      <c r="F4" s="140"/>
      <c r="G4" s="140"/>
      <c r="H4" s="140"/>
      <c r="I4" s="140"/>
      <c r="J4" s="2"/>
      <c r="K4" s="2"/>
      <c r="M4" s="19"/>
      <c r="N4" s="117" t="s">
        <v>72</v>
      </c>
      <c r="O4" s="117"/>
      <c r="P4" s="103"/>
      <c r="Q4" s="103"/>
      <c r="R4" s="103"/>
      <c r="S4" s="103"/>
      <c r="T4" s="103"/>
      <c r="U4" s="103"/>
      <c r="V4" s="103"/>
      <c r="Y4" s="119"/>
      <c r="Z4" s="120"/>
      <c r="AA4" s="120"/>
      <c r="AB4" s="120"/>
      <c r="AC4" s="120"/>
      <c r="AD4" s="120"/>
      <c r="AE4" s="120"/>
    </row>
    <row r="5" spans="1:37" ht="10" customHeight="1" x14ac:dyDescent="0.75">
      <c r="A5" s="2"/>
      <c r="B5" s="140"/>
      <c r="C5" s="140"/>
      <c r="D5" s="140"/>
      <c r="E5" s="140"/>
      <c r="F5" s="140"/>
      <c r="G5" s="140"/>
      <c r="H5" s="140"/>
      <c r="I5" s="140"/>
      <c r="J5" s="2"/>
      <c r="K5" s="2"/>
      <c r="M5" s="19"/>
      <c r="N5" s="117" t="s">
        <v>90</v>
      </c>
      <c r="O5" s="117"/>
      <c r="P5" s="103"/>
      <c r="Q5" s="103"/>
      <c r="R5" s="103"/>
      <c r="S5" s="103"/>
      <c r="T5" s="103"/>
      <c r="U5" s="103"/>
      <c r="V5" s="103"/>
      <c r="Y5" s="116" t="s">
        <v>87</v>
      </c>
      <c r="Z5" s="117"/>
      <c r="AA5" s="117"/>
      <c r="AB5" s="117"/>
      <c r="AC5" s="121" t="str">
        <f ca="1">ინვოისი!AC5</f>
        <v>64/266</v>
      </c>
      <c r="AD5" s="121"/>
      <c r="AE5" s="121"/>
    </row>
    <row r="6" spans="1:37" ht="10" customHeight="1" x14ac:dyDescent="0.75">
      <c r="A6" s="2"/>
      <c r="B6" s="140"/>
      <c r="C6" s="140"/>
      <c r="D6" s="140"/>
      <c r="E6" s="140"/>
      <c r="F6" s="140"/>
      <c r="G6" s="140"/>
      <c r="H6" s="140"/>
      <c r="I6" s="140"/>
      <c r="J6" s="2"/>
      <c r="K6" s="2"/>
      <c r="M6" s="19"/>
      <c r="N6" s="117" t="s">
        <v>84</v>
      </c>
      <c r="O6" s="117"/>
      <c r="P6" s="103"/>
      <c r="Q6" s="103"/>
      <c r="R6" s="103"/>
      <c r="S6" s="103"/>
      <c r="T6" s="103"/>
      <c r="U6" s="103"/>
      <c r="V6" s="103"/>
      <c r="Y6" s="116" t="s">
        <v>88</v>
      </c>
      <c r="Z6" s="117"/>
      <c r="AA6" s="117"/>
      <c r="AB6" s="117"/>
      <c r="AC6" s="118">
        <f ca="1">TODAY()</f>
        <v>45721</v>
      </c>
      <c r="AD6" s="118"/>
      <c r="AE6" s="118"/>
    </row>
    <row r="7" spans="1:37" ht="10" customHeight="1" x14ac:dyDescent="0.75">
      <c r="A7" s="22"/>
      <c r="B7" s="159" t="s">
        <v>223</v>
      </c>
      <c r="C7" s="159"/>
      <c r="D7" s="159"/>
      <c r="E7" s="159"/>
      <c r="F7" s="159"/>
      <c r="G7" s="159"/>
      <c r="H7" s="159"/>
      <c r="I7" s="159"/>
      <c r="J7" s="159"/>
      <c r="K7" s="2"/>
      <c r="N7" s="117" t="s">
        <v>85</v>
      </c>
      <c r="O7" s="117"/>
      <c r="P7" s="103"/>
      <c r="Q7" s="103"/>
      <c r="R7" s="103"/>
      <c r="S7" s="103"/>
      <c r="T7" s="103"/>
      <c r="U7" s="103"/>
      <c r="V7" s="103"/>
      <c r="Y7" s="116" t="s">
        <v>89</v>
      </c>
      <c r="Z7" s="117"/>
      <c r="AA7" s="117"/>
      <c r="AB7" s="117"/>
      <c r="AC7" s="118">
        <f ca="1">TODAY()+14</f>
        <v>45735</v>
      </c>
      <c r="AD7" s="103"/>
      <c r="AE7" s="103"/>
    </row>
    <row r="8" spans="1:37" ht="10" customHeight="1" x14ac:dyDescent="0.75">
      <c r="A8" s="22"/>
      <c r="B8" s="159"/>
      <c r="C8" s="159"/>
      <c r="D8" s="159"/>
      <c r="E8" s="159"/>
      <c r="F8" s="159"/>
      <c r="G8" s="159"/>
      <c r="H8" s="159"/>
      <c r="I8" s="159"/>
      <c r="J8" s="159"/>
      <c r="K8" s="2"/>
      <c r="M8" s="117" t="s">
        <v>86</v>
      </c>
      <c r="N8" s="117"/>
      <c r="O8" s="117"/>
      <c r="P8" s="158"/>
      <c r="Q8" s="158"/>
      <c r="R8" s="158"/>
      <c r="S8" s="158"/>
      <c r="T8" s="158"/>
      <c r="U8" s="158"/>
      <c r="V8" s="158"/>
    </row>
    <row r="9" spans="1:37" ht="10" customHeight="1" x14ac:dyDescent="0.75">
      <c r="A9" s="22"/>
      <c r="B9" s="159"/>
      <c r="C9" s="159"/>
      <c r="D9" s="159"/>
      <c r="E9" s="159"/>
      <c r="F9" s="159"/>
      <c r="G9" s="159"/>
      <c r="H9" s="159"/>
      <c r="I9" s="159"/>
      <c r="J9" s="159"/>
      <c r="K9" s="2"/>
    </row>
    <row r="10" spans="1:37" ht="17" customHeight="1" x14ac:dyDescent="0.75">
      <c r="A10" s="2"/>
      <c r="B10" s="2"/>
      <c r="C10" s="95" t="s">
        <v>3</v>
      </c>
      <c r="D10" s="95"/>
      <c r="E10" s="104" t="str">
        <f>IFERROR((IF(ინვოისი!E10=List!C4,List!C5,IF(ინვოისი!E10=List!D4,List!D5,IF(ინვოისი!E10=List!E4,List!E5,IF(ინვოისი!E10=List!F4,List!F5,IF(ინვოისი!E10=List!G4,List!G5,"")))))),"")</f>
        <v>Choose Climbing wall</v>
      </c>
      <c r="F10" s="104"/>
      <c r="G10" s="104"/>
      <c r="H10" s="104"/>
      <c r="I10" s="104"/>
      <c r="J10" s="104"/>
      <c r="K10" s="104"/>
      <c r="L10" s="104"/>
      <c r="M10" s="104"/>
      <c r="N10" s="13"/>
      <c r="O10" s="95" t="s">
        <v>94</v>
      </c>
      <c r="P10" s="95"/>
      <c r="Q10" s="95"/>
      <c r="R10" s="95"/>
      <c r="S10" s="95"/>
      <c r="T10" s="95"/>
      <c r="U10" s="2"/>
      <c r="V10" s="125" t="s">
        <v>93</v>
      </c>
      <c r="W10" s="125"/>
      <c r="X10" s="125"/>
      <c r="Y10" s="125" t="s">
        <v>91</v>
      </c>
      <c r="Z10" s="126"/>
      <c r="AA10" s="126"/>
      <c r="AB10" s="125" t="s">
        <v>92</v>
      </c>
      <c r="AC10" s="125"/>
      <c r="AD10" s="125"/>
      <c r="AE10" s="2"/>
    </row>
    <row r="11" spans="1:37" ht="10" customHeight="1" x14ac:dyDescent="0.75">
      <c r="A11" s="2"/>
      <c r="B11" s="2"/>
      <c r="C11" s="95"/>
      <c r="D11" s="95"/>
      <c r="E11" s="98" t="s">
        <v>96</v>
      </c>
      <c r="F11" s="98"/>
      <c r="G11" s="98"/>
      <c r="H11" s="15">
        <v>1</v>
      </c>
      <c r="I11" s="98" t="s">
        <v>97</v>
      </c>
      <c r="J11" s="98"/>
      <c r="K11" s="98"/>
      <c r="L11" s="14"/>
      <c r="M11" s="98" t="s">
        <v>98</v>
      </c>
      <c r="N11" s="98"/>
      <c r="O11" s="95"/>
      <c r="P11" s="95"/>
      <c r="Q11" s="95"/>
      <c r="R11" s="95"/>
      <c r="S11" s="95"/>
      <c r="T11" s="95"/>
      <c r="U11" s="2"/>
      <c r="V11" s="125"/>
      <c r="W11" s="125"/>
      <c r="X11" s="125"/>
      <c r="Y11" s="126"/>
      <c r="Z11" s="126"/>
      <c r="AA11" s="126"/>
      <c r="AB11" s="125"/>
      <c r="AC11" s="125"/>
      <c r="AD11" s="125"/>
      <c r="AE11" s="2"/>
    </row>
    <row r="12" spans="1:37" ht="15" customHeight="1" x14ac:dyDescent="0.75">
      <c r="A12" s="2"/>
      <c r="B12" s="2"/>
      <c r="C12" s="96">
        <v>1</v>
      </c>
      <c r="D12" s="96"/>
      <c r="F12" s="109" t="s">
        <v>95</v>
      </c>
      <c r="G12" s="109"/>
      <c r="H12" s="109"/>
      <c r="I12" s="109"/>
      <c r="J12" s="109"/>
      <c r="K12" s="109"/>
      <c r="L12" s="109"/>
      <c r="M12" s="109"/>
      <c r="N12" s="150">
        <f>IFERROR(IF(H11=1,150,IF(H11=2,150*1.5,IF(H11=3,150*2,))),"")</f>
        <v>150</v>
      </c>
      <c r="O12" s="150"/>
      <c r="P12" s="157">
        <f>ინვოისი!P12</f>
        <v>0</v>
      </c>
      <c r="Q12" s="157"/>
      <c r="R12" s="157"/>
      <c r="S12" s="109" t="s">
        <v>99</v>
      </c>
    </row>
    <row r="13" spans="1:37" ht="10" customHeight="1" x14ac:dyDescent="0.75">
      <c r="A13" s="2"/>
      <c r="B13" s="2"/>
      <c r="C13" s="96"/>
      <c r="D13" s="96"/>
      <c r="E13" s="103" t="s">
        <v>194</v>
      </c>
      <c r="F13" s="103"/>
      <c r="G13" s="103"/>
      <c r="H13" s="103"/>
      <c r="I13" s="103"/>
      <c r="J13" s="103"/>
      <c r="K13" s="103"/>
      <c r="L13" s="103"/>
      <c r="M13" s="103"/>
      <c r="N13" s="103"/>
      <c r="O13" s="8">
        <f>P12/100</f>
        <v>0</v>
      </c>
      <c r="P13" s="157"/>
      <c r="Q13" s="157"/>
      <c r="R13" s="157"/>
      <c r="S13" s="109"/>
    </row>
    <row r="14" spans="1:37" ht="15" customHeight="1" x14ac:dyDescent="0.75">
      <c r="A14" s="2"/>
      <c r="B14" s="2"/>
      <c r="C14" s="110">
        <v>2</v>
      </c>
      <c r="D14" s="100"/>
      <c r="E14" s="6"/>
      <c r="F14" s="124" t="s">
        <v>108</v>
      </c>
      <c r="G14" s="124"/>
      <c r="H14" s="124"/>
      <c r="I14" s="124"/>
      <c r="J14" s="124"/>
      <c r="K14" s="124"/>
      <c r="L14" s="124"/>
      <c r="M14" s="124"/>
      <c r="N14" s="11">
        <f>O14/100</f>
        <v>0</v>
      </c>
      <c r="O14" s="12"/>
      <c r="P14" s="122">
        <f>ინვოისი!P14</f>
        <v>0</v>
      </c>
      <c r="Q14" s="122"/>
      <c r="R14" s="122"/>
      <c r="S14" s="124" t="s">
        <v>99</v>
      </c>
      <c r="T14" s="6"/>
      <c r="U14" s="11">
        <f>AB14-AB14*AA51%</f>
        <v>0</v>
      </c>
      <c r="V14" s="122">
        <f>ინვოისი!V14</f>
        <v>382</v>
      </c>
      <c r="W14" s="122"/>
      <c r="X14" s="124" t="s">
        <v>12</v>
      </c>
      <c r="Y14" s="122">
        <f>ინვოისი!Y14</f>
        <v>0</v>
      </c>
      <c r="Z14" s="122"/>
      <c r="AA14" s="123" t="s">
        <v>191</v>
      </c>
      <c r="AB14" s="122">
        <f>V14*Y14</f>
        <v>0</v>
      </c>
      <c r="AC14" s="122"/>
      <c r="AD14" s="122"/>
      <c r="AE14" s="124" t="s">
        <v>12</v>
      </c>
    </row>
    <row r="15" spans="1:37" ht="10" customHeight="1" x14ac:dyDescent="0.75">
      <c r="A15" s="2"/>
      <c r="B15" s="2"/>
      <c r="C15" s="110"/>
      <c r="D15" s="100"/>
      <c r="E15" s="144" t="s">
        <v>195</v>
      </c>
      <c r="F15" s="144"/>
      <c r="G15" s="144"/>
      <c r="H15" s="144"/>
      <c r="I15" s="144"/>
      <c r="J15" s="144"/>
      <c r="K15" s="144"/>
      <c r="L15" s="144"/>
      <c r="M15" s="144"/>
      <c r="N15" s="144"/>
      <c r="O15" s="18">
        <f>P14/100</f>
        <v>0</v>
      </c>
      <c r="P15" s="122"/>
      <c r="Q15" s="122"/>
      <c r="R15" s="122"/>
      <c r="S15" s="124"/>
      <c r="T15" s="6"/>
      <c r="U15" s="6"/>
      <c r="V15" s="122"/>
      <c r="W15" s="122"/>
      <c r="X15" s="124"/>
      <c r="Y15" s="122"/>
      <c r="Z15" s="122"/>
      <c r="AA15" s="124"/>
      <c r="AB15" s="122"/>
      <c r="AC15" s="122"/>
      <c r="AD15" s="122"/>
      <c r="AE15" s="124"/>
    </row>
    <row r="16" spans="1:37" ht="15" customHeight="1" x14ac:dyDescent="0.75">
      <c r="A16" s="2"/>
      <c r="B16" s="2"/>
      <c r="C16" s="96">
        <v>3</v>
      </c>
      <c r="D16" s="96"/>
      <c r="F16" s="109" t="s">
        <v>109</v>
      </c>
      <c r="G16" s="109"/>
      <c r="H16" s="109"/>
      <c r="I16" s="109"/>
      <c r="J16" s="109"/>
      <c r="K16" s="109"/>
      <c r="L16" s="109"/>
      <c r="M16" s="109"/>
      <c r="N16" s="3">
        <f>O16/100</f>
        <v>0</v>
      </c>
      <c r="O16" s="8">
        <f>ROUNDUP(IF(S16="⁰",(SQRT((O13*O13+O17*O17))*O15),IF(P16&gt;1,(SQRT((O13*O13+O17*O17))*(O15)+(((O13)*(O15))*10/100)),(O13*O15))),0)</f>
        <v>0</v>
      </c>
      <c r="P16" s="157">
        <f>ინვოისი!P16</f>
        <v>0</v>
      </c>
      <c r="Q16" s="157"/>
      <c r="R16" s="157"/>
      <c r="S16" s="109" t="str">
        <f>IFERROR(IF(E10="Speed Climbing Wall","⁰","cm"),"")</f>
        <v>cm</v>
      </c>
      <c r="AK16" s="23"/>
    </row>
    <row r="17" spans="1:38" ht="10" customHeight="1" x14ac:dyDescent="0.75">
      <c r="A17" s="2"/>
      <c r="B17" s="2"/>
      <c r="C17" s="96"/>
      <c r="D17" s="96"/>
      <c r="E17" s="103" t="s">
        <v>196</v>
      </c>
      <c r="F17" s="103"/>
      <c r="G17" s="103"/>
      <c r="H17" s="103"/>
      <c r="I17" s="103"/>
      <c r="J17" s="103"/>
      <c r="K17" s="103"/>
      <c r="L17" s="103"/>
      <c r="M17" s="103"/>
      <c r="N17" s="103"/>
      <c r="O17" s="8">
        <f>IFERROR(ROUNDUP(IF(E10="სწრაფი ცოცვის კედელი",RADIANS(P16)*(P12-20)/100+1,P16/100+1),2),"")</f>
        <v>1</v>
      </c>
      <c r="P17" s="157"/>
      <c r="Q17" s="157"/>
      <c r="R17" s="157"/>
      <c r="S17" s="109"/>
    </row>
    <row r="18" spans="1:38" x14ac:dyDescent="0.75">
      <c r="A18" s="2"/>
      <c r="B18" s="2"/>
      <c r="C18" s="95" t="s">
        <v>3</v>
      </c>
      <c r="D18" s="95"/>
      <c r="E18" s="4"/>
      <c r="F18" s="104" t="s">
        <v>162</v>
      </c>
      <c r="G18" s="104"/>
      <c r="H18" s="104"/>
      <c r="I18" s="104"/>
      <c r="J18" s="104"/>
      <c r="K18" s="104"/>
      <c r="L18" s="104"/>
      <c r="M18" s="104"/>
      <c r="N18" s="104"/>
      <c r="O18" s="105" t="s">
        <v>94</v>
      </c>
      <c r="P18" s="105"/>
      <c r="Q18" s="105"/>
      <c r="R18" s="105"/>
      <c r="S18" s="105"/>
      <c r="T18" s="105"/>
      <c r="U18" s="2"/>
      <c r="V18" s="125" t="s">
        <v>93</v>
      </c>
      <c r="W18" s="125"/>
      <c r="X18" s="125"/>
      <c r="Y18" s="125" t="s">
        <v>91</v>
      </c>
      <c r="Z18" s="126"/>
      <c r="AA18" s="126"/>
      <c r="AB18" s="125" t="s">
        <v>92</v>
      </c>
      <c r="AC18" s="125"/>
      <c r="AD18" s="125"/>
      <c r="AE18" s="2"/>
    </row>
    <row r="19" spans="1:38" x14ac:dyDescent="0.75">
      <c r="A19" s="2"/>
      <c r="B19" s="2"/>
      <c r="C19" s="95"/>
      <c r="D19" s="95"/>
      <c r="E19" s="4"/>
      <c r="F19" s="104"/>
      <c r="G19" s="104"/>
      <c r="H19" s="104"/>
      <c r="I19" s="104"/>
      <c r="J19" s="104"/>
      <c r="K19" s="104"/>
      <c r="L19" s="104"/>
      <c r="M19" s="104"/>
      <c r="N19" s="104"/>
      <c r="O19" s="105"/>
      <c r="P19" s="105"/>
      <c r="Q19" s="105"/>
      <c r="R19" s="105"/>
      <c r="S19" s="105"/>
      <c r="T19" s="105"/>
      <c r="U19" s="2"/>
      <c r="V19" s="125"/>
      <c r="W19" s="125"/>
      <c r="X19" s="125"/>
      <c r="Y19" s="126"/>
      <c r="Z19" s="126"/>
      <c r="AA19" s="126"/>
      <c r="AB19" s="125"/>
      <c r="AC19" s="125"/>
      <c r="AD19" s="125"/>
      <c r="AE19" s="2"/>
    </row>
    <row r="20" spans="1:38" ht="15" customHeight="1" x14ac:dyDescent="0.75">
      <c r="A20" s="2"/>
      <c r="B20" s="2"/>
      <c r="C20" s="96">
        <v>1</v>
      </c>
      <c r="D20" s="96"/>
      <c r="E20" s="7"/>
      <c r="F20" s="109" t="s">
        <v>95</v>
      </c>
      <c r="G20" s="109"/>
      <c r="H20" s="109"/>
      <c r="I20" s="109"/>
      <c r="J20" s="109"/>
      <c r="K20" s="109"/>
      <c r="L20" s="109"/>
      <c r="M20" s="109"/>
      <c r="N20" s="24">
        <f>O20/100</f>
        <v>0</v>
      </c>
      <c r="O20" s="157">
        <f>ინვოისი!O20</f>
        <v>0</v>
      </c>
      <c r="P20" s="157"/>
      <c r="Q20" s="157"/>
      <c r="R20" s="157"/>
      <c r="S20" s="109" t="s">
        <v>99</v>
      </c>
      <c r="V20" s="8"/>
      <c r="W20" s="8"/>
      <c r="X20" s="8"/>
      <c r="Y20" s="8"/>
      <c r="Z20" s="9"/>
      <c r="AA20" s="9"/>
      <c r="AB20" s="8"/>
      <c r="AC20" s="8"/>
      <c r="AD20" s="8"/>
    </row>
    <row r="21" spans="1:38" ht="10" customHeight="1" x14ac:dyDescent="0.75">
      <c r="A21" s="2"/>
      <c r="B21" s="2"/>
      <c r="C21" s="96"/>
      <c r="D21" s="96"/>
      <c r="E21" s="103" t="s">
        <v>197</v>
      </c>
      <c r="F21" s="103"/>
      <c r="G21" s="103"/>
      <c r="H21" s="103"/>
      <c r="I21" s="103"/>
      <c r="J21" s="103"/>
      <c r="K21" s="103"/>
      <c r="L21" s="103"/>
      <c r="M21" s="103"/>
      <c r="N21" s="103"/>
      <c r="O21" s="157"/>
      <c r="P21" s="157"/>
      <c r="Q21" s="157"/>
      <c r="R21" s="157"/>
      <c r="S21" s="109"/>
      <c r="V21" s="8"/>
      <c r="W21" s="8"/>
      <c r="X21" s="8"/>
      <c r="Y21" s="9"/>
      <c r="Z21" s="9"/>
      <c r="AA21" s="9"/>
      <c r="AB21" s="8"/>
      <c r="AC21" s="8"/>
      <c r="AD21" s="8"/>
    </row>
    <row r="22" spans="1:38" ht="15" customHeight="1" x14ac:dyDescent="0.75">
      <c r="A22" s="2"/>
      <c r="B22" s="5"/>
      <c r="C22" s="100">
        <v>2</v>
      </c>
      <c r="D22" s="100"/>
      <c r="E22" s="10"/>
      <c r="F22" s="124" t="s">
        <v>108</v>
      </c>
      <c r="G22" s="124"/>
      <c r="H22" s="124"/>
      <c r="I22" s="124"/>
      <c r="J22" s="124"/>
      <c r="K22" s="124"/>
      <c r="L22" s="124"/>
      <c r="M22" s="124"/>
      <c r="N22" s="25">
        <f>O22/100</f>
        <v>0</v>
      </c>
      <c r="O22" s="122">
        <f>ინვოისი!O22</f>
        <v>0</v>
      </c>
      <c r="P22" s="122"/>
      <c r="Q22" s="122"/>
      <c r="R22" s="122"/>
      <c r="S22" s="124" t="s">
        <v>99</v>
      </c>
      <c r="T22" s="11">
        <f>(IF(O20=0,0,(N22+2)*(N24+2)*10*L1)+((N20*N22*N24*28*10*L1)-(((N22+2)*(N24+2)*10*L1)+((N20*N22*N24*28*10*L1)))*0/100))</f>
        <v>0</v>
      </c>
      <c r="U22" s="11">
        <f>AB22-AB22*AA51%</f>
        <v>0</v>
      </c>
      <c r="V22" s="122">
        <f>ინვოისი!V22</f>
        <v>0</v>
      </c>
      <c r="W22" s="122"/>
      <c r="X22" s="124" t="s">
        <v>12</v>
      </c>
      <c r="Y22" s="122">
        <f>ინვოისი!Y22</f>
        <v>0</v>
      </c>
      <c r="Z22" s="122"/>
      <c r="AA22" s="123" t="s">
        <v>101</v>
      </c>
      <c r="AB22" s="122">
        <f>ინვოისი!AB22</f>
        <v>0</v>
      </c>
      <c r="AC22" s="122"/>
      <c r="AD22" s="122"/>
      <c r="AE22" s="124" t="s">
        <v>12</v>
      </c>
    </row>
    <row r="23" spans="1:38" ht="10" customHeight="1" x14ac:dyDescent="0.75">
      <c r="A23" s="2"/>
      <c r="B23" s="5"/>
      <c r="C23" s="100"/>
      <c r="D23" s="100"/>
      <c r="E23" s="144" t="s">
        <v>198</v>
      </c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22"/>
      <c r="Q23" s="122"/>
      <c r="R23" s="122"/>
      <c r="S23" s="124"/>
      <c r="T23" s="6"/>
      <c r="U23" s="6"/>
      <c r="V23" s="122"/>
      <c r="W23" s="122"/>
      <c r="X23" s="124"/>
      <c r="Y23" s="122"/>
      <c r="Z23" s="122"/>
      <c r="AA23" s="124"/>
      <c r="AB23" s="122"/>
      <c r="AC23" s="122"/>
      <c r="AD23" s="122"/>
      <c r="AE23" s="124"/>
    </row>
    <row r="24" spans="1:38" ht="15" customHeight="1" x14ac:dyDescent="0.75">
      <c r="A24" s="2"/>
      <c r="B24" s="2"/>
      <c r="C24" s="101">
        <v>3</v>
      </c>
      <c r="D24" s="96"/>
      <c r="E24" s="7"/>
      <c r="F24" s="109" t="s">
        <v>110</v>
      </c>
      <c r="G24" s="109"/>
      <c r="H24" s="109"/>
      <c r="I24" s="109"/>
      <c r="J24" s="109"/>
      <c r="K24" s="109"/>
      <c r="L24" s="109"/>
      <c r="M24" s="109"/>
      <c r="N24" s="24">
        <f>O24/100</f>
        <v>0</v>
      </c>
      <c r="O24" s="157">
        <f>ინვოისი!O24</f>
        <v>0</v>
      </c>
      <c r="P24" s="157"/>
      <c r="Q24" s="157"/>
      <c r="R24" s="157"/>
      <c r="S24" s="109" t="s">
        <v>99</v>
      </c>
    </row>
    <row r="25" spans="1:38" ht="10" customHeight="1" x14ac:dyDescent="0.75">
      <c r="A25" s="2"/>
      <c r="B25" s="2"/>
      <c r="C25" s="101"/>
      <c r="D25" s="96"/>
      <c r="E25" s="103" t="s">
        <v>199</v>
      </c>
      <c r="F25" s="103"/>
      <c r="G25" s="103"/>
      <c r="H25" s="103"/>
      <c r="I25" s="103"/>
      <c r="J25" s="103"/>
      <c r="K25" s="103"/>
      <c r="L25" s="103"/>
      <c r="M25" s="103"/>
      <c r="N25" s="103"/>
      <c r="O25" s="157"/>
      <c r="P25" s="157"/>
      <c r="Q25" s="157"/>
      <c r="R25" s="157"/>
      <c r="S25" s="109"/>
    </row>
    <row r="26" spans="1:38" x14ac:dyDescent="0.75">
      <c r="A26" s="2"/>
      <c r="B26" s="2"/>
      <c r="C26" s="95" t="s">
        <v>3</v>
      </c>
      <c r="D26" s="95"/>
      <c r="E26" s="4"/>
      <c r="F26" s="104" t="s">
        <v>163</v>
      </c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"/>
      <c r="T26" s="1"/>
      <c r="U26" s="2"/>
      <c r="V26" s="125" t="s">
        <v>93</v>
      </c>
      <c r="W26" s="125"/>
      <c r="X26" s="125"/>
      <c r="Y26" s="125" t="s">
        <v>91</v>
      </c>
      <c r="Z26" s="126"/>
      <c r="AA26" s="126"/>
      <c r="AB26" s="125" t="s">
        <v>92</v>
      </c>
      <c r="AC26" s="125"/>
      <c r="AD26" s="125"/>
      <c r="AE26" s="2"/>
      <c r="AL26" t="s">
        <v>71</v>
      </c>
    </row>
    <row r="27" spans="1:38" x14ac:dyDescent="0.75">
      <c r="A27" s="2"/>
      <c r="B27" s="2"/>
      <c r="C27" s="95"/>
      <c r="D27" s="95"/>
      <c r="E27" s="4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"/>
      <c r="T27" s="1"/>
      <c r="U27" s="2"/>
      <c r="V27" s="125"/>
      <c r="W27" s="125"/>
      <c r="X27" s="125"/>
      <c r="Y27" s="126"/>
      <c r="Z27" s="126"/>
      <c r="AA27" s="126"/>
      <c r="AB27" s="125"/>
      <c r="AC27" s="125"/>
      <c r="AD27" s="125"/>
      <c r="AE27" s="2"/>
    </row>
    <row r="28" spans="1:38" ht="15" customHeight="1" x14ac:dyDescent="0.75">
      <c r="A28" s="2"/>
      <c r="B28" s="2"/>
      <c r="C28" s="96">
        <v>1</v>
      </c>
      <c r="D28" s="96"/>
      <c r="E28" s="7"/>
      <c r="F28" s="109" t="s">
        <v>121</v>
      </c>
      <c r="G28" s="109"/>
      <c r="H28" s="109"/>
      <c r="I28" s="109"/>
      <c r="J28" s="109"/>
      <c r="K28" s="109"/>
      <c r="L28" s="109"/>
      <c r="M28" s="109"/>
      <c r="N28" s="9"/>
      <c r="O28" s="9"/>
      <c r="P28" s="9"/>
      <c r="Q28" s="9"/>
      <c r="R28" s="9"/>
      <c r="U28" s="3">
        <f>AB28-AB28*AA51%</f>
        <v>0</v>
      </c>
      <c r="V28" s="157">
        <f>ინვოისი!V28</f>
        <v>0</v>
      </c>
      <c r="W28" s="157"/>
      <c r="X28" s="109" t="s">
        <v>12</v>
      </c>
      <c r="Y28" s="157">
        <f>ინვოისი!Y28</f>
        <v>0</v>
      </c>
      <c r="Z28" s="157"/>
      <c r="AA28" s="109" t="s">
        <v>100</v>
      </c>
      <c r="AB28" s="157">
        <f>V28*Y28</f>
        <v>0</v>
      </c>
      <c r="AC28" s="157"/>
      <c r="AD28" s="157"/>
      <c r="AE28" s="109" t="s">
        <v>12</v>
      </c>
    </row>
    <row r="29" spans="1:38" ht="10" customHeight="1" x14ac:dyDescent="0.75">
      <c r="A29" s="2"/>
      <c r="B29" s="2"/>
      <c r="C29" s="96"/>
      <c r="D29" s="96"/>
      <c r="E29" s="103" t="str">
        <f>IF(ინვოისი!E29="აირჩიეთ მწარმოებელი","Choose a Manufacturer",ინვოისი!E29)</f>
        <v>Choose a Manufacturer</v>
      </c>
      <c r="F29" s="103"/>
      <c r="G29" s="103"/>
      <c r="H29" s="103"/>
      <c r="I29" s="103"/>
      <c r="J29" s="103"/>
      <c r="K29" s="103"/>
      <c r="L29" s="103"/>
      <c r="M29" s="103"/>
      <c r="N29" s="103"/>
      <c r="O29" s="9"/>
      <c r="P29" s="9"/>
      <c r="Q29" s="9"/>
      <c r="R29" s="9"/>
      <c r="V29" s="157"/>
      <c r="W29" s="157"/>
      <c r="X29" s="109"/>
      <c r="Y29" s="157"/>
      <c r="Z29" s="157"/>
      <c r="AA29" s="109"/>
      <c r="AB29" s="157"/>
      <c r="AC29" s="157"/>
      <c r="AD29" s="157"/>
      <c r="AE29" s="109"/>
    </row>
    <row r="30" spans="1:38" ht="15" customHeight="1" x14ac:dyDescent="0.75">
      <c r="A30" s="2"/>
      <c r="B30" s="2"/>
      <c r="C30" s="110">
        <v>2</v>
      </c>
      <c r="D30" s="100"/>
      <c r="E30" s="6"/>
      <c r="F30" s="124" t="s">
        <v>122</v>
      </c>
      <c r="G30" s="124"/>
      <c r="H30" s="124"/>
      <c r="I30" s="124"/>
      <c r="J30" s="124"/>
      <c r="K30" s="124"/>
      <c r="L30" s="124"/>
      <c r="M30" s="124"/>
      <c r="N30" s="6"/>
      <c r="O30" s="6"/>
      <c r="P30" s="6"/>
      <c r="Q30" s="6"/>
      <c r="R30" s="6"/>
      <c r="S30" s="6"/>
      <c r="T30" s="6"/>
      <c r="U30" s="11">
        <f>AB30-AB30*AA51%</f>
        <v>0</v>
      </c>
      <c r="V30" s="122">
        <f>ინვოისი!V30</f>
        <v>0</v>
      </c>
      <c r="W30" s="122"/>
      <c r="X30" s="124" t="s">
        <v>12</v>
      </c>
      <c r="Y30" s="122">
        <f>ინვოისი!Y30</f>
        <v>0</v>
      </c>
      <c r="Z30" s="122"/>
      <c r="AA30" s="123" t="s">
        <v>100</v>
      </c>
      <c r="AB30" s="122">
        <f t="shared" ref="AB30" si="0">V30*Y30</f>
        <v>0</v>
      </c>
      <c r="AC30" s="122"/>
      <c r="AD30" s="122"/>
      <c r="AE30" s="124" t="s">
        <v>12</v>
      </c>
    </row>
    <row r="31" spans="1:38" ht="10" customHeight="1" x14ac:dyDescent="0.75">
      <c r="A31" s="2"/>
      <c r="B31" s="2"/>
      <c r="C31" s="110"/>
      <c r="D31" s="100"/>
      <c r="E31" s="144" t="str">
        <f>IF(ინვოისი!E31="აირჩიეთ მწარმოებელი","Choose a Manufacturer",ინვოისი!E31)</f>
        <v>Choose a Manufacturer</v>
      </c>
      <c r="F31" s="144"/>
      <c r="G31" s="144"/>
      <c r="H31" s="144"/>
      <c r="I31" s="144"/>
      <c r="J31" s="144"/>
      <c r="K31" s="144"/>
      <c r="L31" s="144"/>
      <c r="M31" s="144"/>
      <c r="N31" s="144"/>
      <c r="O31" s="6"/>
      <c r="P31" s="6"/>
      <c r="Q31" s="6"/>
      <c r="R31" s="6"/>
      <c r="S31" s="6"/>
      <c r="T31" s="6"/>
      <c r="U31" s="6"/>
      <c r="V31" s="122"/>
      <c r="W31" s="122"/>
      <c r="X31" s="124"/>
      <c r="Y31" s="122"/>
      <c r="Z31" s="122"/>
      <c r="AA31" s="124"/>
      <c r="AB31" s="122"/>
      <c r="AC31" s="122"/>
      <c r="AD31" s="122"/>
      <c r="AE31" s="124"/>
    </row>
    <row r="32" spans="1:38" ht="15" customHeight="1" x14ac:dyDescent="0.75">
      <c r="A32" s="2"/>
      <c r="B32" s="2"/>
      <c r="C32" s="96">
        <v>3</v>
      </c>
      <c r="D32" s="96"/>
      <c r="F32" s="109" t="s">
        <v>123</v>
      </c>
      <c r="G32" s="109"/>
      <c r="H32" s="109"/>
      <c r="I32" s="109"/>
      <c r="J32" s="109"/>
      <c r="K32" s="109"/>
      <c r="L32" s="109"/>
      <c r="M32" s="109"/>
      <c r="U32" s="3">
        <f>AB32-AB32*AA51%</f>
        <v>0</v>
      </c>
      <c r="V32" s="157">
        <f>ინვოისი!V32</f>
        <v>0</v>
      </c>
      <c r="W32" s="157"/>
      <c r="X32" s="109" t="s">
        <v>12</v>
      </c>
      <c r="Y32" s="157">
        <f>ინვოისი!Y32</f>
        <v>0</v>
      </c>
      <c r="Z32" s="157"/>
      <c r="AA32" s="109" t="s">
        <v>102</v>
      </c>
      <c r="AB32" s="157">
        <f t="shared" ref="AB32" si="1">V32*Y32</f>
        <v>0</v>
      </c>
      <c r="AC32" s="157"/>
      <c r="AD32" s="157"/>
      <c r="AE32" s="109" t="s">
        <v>12</v>
      </c>
    </row>
    <row r="33" spans="1:31" ht="10" customHeight="1" x14ac:dyDescent="0.75">
      <c r="A33" s="2"/>
      <c r="B33" s="2"/>
      <c r="C33" s="96"/>
      <c r="D33" s="96"/>
      <c r="E33" s="103" t="str">
        <f>IF(ინვოისი!E33="აირჩიეთ მწარმოებელი","Choose a Manufacturer",ინვოისი!E33)</f>
        <v>Choose a Manufacturer</v>
      </c>
      <c r="F33" s="103"/>
      <c r="G33" s="103"/>
      <c r="H33" s="103"/>
      <c r="I33" s="103"/>
      <c r="J33" s="103"/>
      <c r="K33" s="103"/>
      <c r="L33" s="103"/>
      <c r="M33" s="103"/>
      <c r="N33" s="103"/>
      <c r="V33" s="157"/>
      <c r="W33" s="157"/>
      <c r="X33" s="109"/>
      <c r="Y33" s="157"/>
      <c r="Z33" s="157"/>
      <c r="AA33" s="109"/>
      <c r="AB33" s="157"/>
      <c r="AC33" s="157"/>
      <c r="AD33" s="157"/>
      <c r="AE33" s="109"/>
    </row>
    <row r="34" spans="1:31" ht="15" customHeight="1" x14ac:dyDescent="0.75">
      <c r="A34" s="2"/>
      <c r="B34" s="2"/>
      <c r="C34" s="110">
        <v>4</v>
      </c>
      <c r="D34" s="100"/>
      <c r="E34" s="6"/>
      <c r="F34" s="124" t="s">
        <v>124</v>
      </c>
      <c r="G34" s="124"/>
      <c r="H34" s="124"/>
      <c r="I34" s="124"/>
      <c r="J34" s="124"/>
      <c r="K34" s="124"/>
      <c r="L34" s="124"/>
      <c r="M34" s="124"/>
      <c r="N34" s="6"/>
      <c r="O34" s="6"/>
      <c r="P34" s="6"/>
      <c r="Q34" s="6"/>
      <c r="R34" s="6"/>
      <c r="S34" s="6"/>
      <c r="T34" s="6"/>
      <c r="U34" s="11">
        <f>AB34-AB34*AA51%</f>
        <v>0</v>
      </c>
      <c r="V34" s="122">
        <f>ინვოისი!V34</f>
        <v>0</v>
      </c>
      <c r="W34" s="122"/>
      <c r="X34" s="124" t="s">
        <v>12</v>
      </c>
      <c r="Y34" s="122">
        <f>ინვოისი!Y34</f>
        <v>0</v>
      </c>
      <c r="Z34" s="122"/>
      <c r="AA34" s="123" t="s">
        <v>100</v>
      </c>
      <c r="AB34" s="122">
        <f t="shared" ref="AB34" si="2">V34*Y34</f>
        <v>0</v>
      </c>
      <c r="AC34" s="122"/>
      <c r="AD34" s="122"/>
      <c r="AE34" s="124" t="s">
        <v>12</v>
      </c>
    </row>
    <row r="35" spans="1:31" ht="10" customHeight="1" x14ac:dyDescent="0.75">
      <c r="A35" s="2"/>
      <c r="B35" s="2"/>
      <c r="C35" s="110"/>
      <c r="D35" s="100"/>
      <c r="E35" s="144" t="str">
        <f>IF(ინვოისი!E35="აირჩიეთ მწარმოებელი","Choose a Manufacturer",ინვოისი!E35)</f>
        <v>Choose a Manufacturer</v>
      </c>
      <c r="F35" s="144"/>
      <c r="G35" s="144"/>
      <c r="H35" s="144"/>
      <c r="I35" s="144"/>
      <c r="J35" s="144"/>
      <c r="K35" s="144"/>
      <c r="L35" s="144"/>
      <c r="M35" s="144"/>
      <c r="N35" s="144"/>
      <c r="O35" s="6"/>
      <c r="P35" s="6"/>
      <c r="Q35" s="6"/>
      <c r="R35" s="6"/>
      <c r="S35" s="6"/>
      <c r="T35" s="6"/>
      <c r="U35" s="6"/>
      <c r="V35" s="122"/>
      <c r="W35" s="122"/>
      <c r="X35" s="124"/>
      <c r="Y35" s="122"/>
      <c r="Z35" s="122"/>
      <c r="AA35" s="124"/>
      <c r="AB35" s="122"/>
      <c r="AC35" s="122"/>
      <c r="AD35" s="122"/>
      <c r="AE35" s="124"/>
    </row>
    <row r="36" spans="1:31" ht="17" customHeight="1" x14ac:dyDescent="0.75">
      <c r="A36" s="2"/>
      <c r="B36" s="2"/>
      <c r="C36" s="96">
        <v>5</v>
      </c>
      <c r="D36" s="96"/>
      <c r="F36" s="109" t="s">
        <v>125</v>
      </c>
      <c r="G36" s="109"/>
      <c r="H36" s="109"/>
      <c r="I36" s="109"/>
      <c r="J36" s="109"/>
      <c r="K36" s="109"/>
      <c r="L36" s="109"/>
      <c r="M36" s="109"/>
      <c r="U36" s="3">
        <f>AB36-AB36*AA51%</f>
        <v>0</v>
      </c>
      <c r="V36" s="157">
        <f>ინვოისი!V36</f>
        <v>0</v>
      </c>
      <c r="W36" s="157"/>
      <c r="X36" s="109" t="s">
        <v>12</v>
      </c>
      <c r="Y36" s="157" t="str">
        <f>ინვოისი!Y36</f>
        <v>0</v>
      </c>
      <c r="Z36" s="157"/>
      <c r="AA36" s="109" t="s">
        <v>100</v>
      </c>
      <c r="AB36" s="157">
        <f t="shared" ref="AB36" si="3">V36*Y36</f>
        <v>0</v>
      </c>
      <c r="AC36" s="157"/>
      <c r="AD36" s="157"/>
      <c r="AE36" s="109" t="s">
        <v>12</v>
      </c>
    </row>
    <row r="37" spans="1:31" ht="10" customHeight="1" x14ac:dyDescent="0.75">
      <c r="A37" s="2"/>
      <c r="B37" s="2"/>
      <c r="C37" s="96"/>
      <c r="D37" s="96"/>
      <c r="E37" s="103" t="str">
        <f>IF(ინვოისი!E37="აირჩიეთ მწარმოებელი","Choose a Manufacturer",ინვოისი!E37)</f>
        <v>Choose a Manufacturer</v>
      </c>
      <c r="F37" s="103"/>
      <c r="G37" s="103"/>
      <c r="H37" s="103"/>
      <c r="I37" s="103"/>
      <c r="J37" s="103"/>
      <c r="K37" s="103"/>
      <c r="L37" s="103"/>
      <c r="M37" s="103"/>
      <c r="N37" s="103"/>
      <c r="V37" s="157"/>
      <c r="W37" s="157"/>
      <c r="X37" s="109"/>
      <c r="Y37" s="157"/>
      <c r="Z37" s="157"/>
      <c r="AA37" s="109"/>
      <c r="AB37" s="157"/>
      <c r="AC37" s="157"/>
      <c r="AD37" s="157"/>
      <c r="AE37" s="109"/>
    </row>
    <row r="38" spans="1:31" ht="15" customHeight="1" x14ac:dyDescent="0.75">
      <c r="A38" s="2"/>
      <c r="B38" s="2"/>
      <c r="C38" s="110">
        <v>6</v>
      </c>
      <c r="D38" s="100"/>
      <c r="E38" s="6"/>
      <c r="F38" s="124" t="s">
        <v>126</v>
      </c>
      <c r="G38" s="124"/>
      <c r="H38" s="124"/>
      <c r="I38" s="124"/>
      <c r="J38" s="124"/>
      <c r="K38" s="124"/>
      <c r="L38" s="124"/>
      <c r="M38" s="124"/>
      <c r="N38" s="6"/>
      <c r="O38" s="6"/>
      <c r="P38" s="6"/>
      <c r="Q38" s="6"/>
      <c r="R38" s="6"/>
      <c r="S38" s="6"/>
      <c r="T38" s="6"/>
      <c r="U38" s="11">
        <f>AB38-AB38*AA51%</f>
        <v>0</v>
      </c>
      <c r="V38" s="122">
        <f>ინვოისი!V38</f>
        <v>0</v>
      </c>
      <c r="W38" s="122"/>
      <c r="X38" s="124" t="s">
        <v>12</v>
      </c>
      <c r="Y38" s="122">
        <f>ინვოისი!Y38</f>
        <v>0</v>
      </c>
      <c r="Z38" s="122"/>
      <c r="AA38" s="123" t="s">
        <v>100</v>
      </c>
      <c r="AB38" s="122">
        <f t="shared" ref="AB38" si="4">V38*Y38</f>
        <v>0</v>
      </c>
      <c r="AC38" s="122"/>
      <c r="AD38" s="122"/>
      <c r="AE38" s="124" t="s">
        <v>12</v>
      </c>
    </row>
    <row r="39" spans="1:31" ht="10" customHeight="1" x14ac:dyDescent="0.75">
      <c r="A39" s="2"/>
      <c r="B39" s="2"/>
      <c r="C39" s="110"/>
      <c r="D39" s="100"/>
      <c r="E39" s="144" t="str">
        <f>IF(ინვოისი!E39="აირჩიეთ მწარმოებელი","Choose a Manufacturer",ინვოისი!E39)</f>
        <v>Choose a Manufacturer</v>
      </c>
      <c r="F39" s="144"/>
      <c r="G39" s="144"/>
      <c r="H39" s="144"/>
      <c r="I39" s="144"/>
      <c r="J39" s="144"/>
      <c r="K39" s="144"/>
      <c r="L39" s="144"/>
      <c r="M39" s="144"/>
      <c r="N39" s="144"/>
      <c r="O39" s="6"/>
      <c r="P39" s="6"/>
      <c r="Q39" s="6"/>
      <c r="R39" s="6"/>
      <c r="S39" s="6"/>
      <c r="T39" s="6"/>
      <c r="U39" s="6"/>
      <c r="V39" s="122"/>
      <c r="W39" s="122"/>
      <c r="X39" s="124"/>
      <c r="Y39" s="122"/>
      <c r="Z39" s="122"/>
      <c r="AA39" s="124"/>
      <c r="AB39" s="122"/>
      <c r="AC39" s="122"/>
      <c r="AD39" s="122"/>
      <c r="AE39" s="124"/>
    </row>
    <row r="40" spans="1:31" ht="15" customHeight="1" x14ac:dyDescent="0.75">
      <c r="A40" s="2"/>
      <c r="B40" s="2"/>
      <c r="C40" s="96">
        <v>7</v>
      </c>
      <c r="D40" s="96"/>
      <c r="F40" s="109" t="s">
        <v>165</v>
      </c>
      <c r="G40" s="109"/>
      <c r="H40" s="109"/>
      <c r="I40" s="109"/>
      <c r="J40" s="109"/>
      <c r="K40" s="109"/>
      <c r="L40" s="109"/>
      <c r="M40" s="109"/>
      <c r="U40" s="3">
        <f>AB40-AB40*AA51%</f>
        <v>0</v>
      </c>
      <c r="V40" s="157">
        <f>ინვოისი!V40</f>
        <v>0</v>
      </c>
      <c r="W40" s="157"/>
      <c r="X40" s="109" t="s">
        <v>12</v>
      </c>
      <c r="Y40" s="157">
        <f>ინვოისი!Y40</f>
        <v>0</v>
      </c>
      <c r="Z40" s="157"/>
      <c r="AA40" s="109" t="s">
        <v>100</v>
      </c>
      <c r="AB40" s="157">
        <f t="shared" ref="AB40" si="5">V40*Y40</f>
        <v>0</v>
      </c>
      <c r="AC40" s="157"/>
      <c r="AD40" s="157"/>
      <c r="AE40" s="109" t="s">
        <v>12</v>
      </c>
    </row>
    <row r="41" spans="1:31" ht="10" customHeight="1" x14ac:dyDescent="0.75">
      <c r="A41" s="2"/>
      <c r="B41" s="2"/>
      <c r="C41" s="96"/>
      <c r="D41" s="96"/>
      <c r="E41" s="103" t="str">
        <f>IF(ინვოისი!E41="აირჩიეთ მწარმოებელი","Choose a Manufacturer",ინვოისი!E41)</f>
        <v>Choose a Manufacturer</v>
      </c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V41" s="157"/>
      <c r="W41" s="157"/>
      <c r="X41" s="109"/>
      <c r="Y41" s="157"/>
      <c r="Z41" s="157"/>
      <c r="AA41" s="109"/>
      <c r="AB41" s="157"/>
      <c r="AC41" s="157"/>
      <c r="AD41" s="157"/>
      <c r="AE41" s="109"/>
    </row>
    <row r="42" spans="1:31" ht="15" customHeight="1" x14ac:dyDescent="0.75">
      <c r="A42" s="2"/>
      <c r="B42" s="2"/>
      <c r="C42" s="110">
        <v>8</v>
      </c>
      <c r="D42" s="100"/>
      <c r="E42" s="6"/>
      <c r="F42" s="124" t="s">
        <v>127</v>
      </c>
      <c r="G42" s="124"/>
      <c r="H42" s="124"/>
      <c r="I42" s="124"/>
      <c r="J42" s="124"/>
      <c r="K42" s="124"/>
      <c r="L42" s="124"/>
      <c r="M42" s="124"/>
      <c r="N42" s="6"/>
      <c r="O42" s="6"/>
      <c r="P42" s="6"/>
      <c r="Q42" s="6"/>
      <c r="R42" s="6"/>
      <c r="S42" s="6"/>
      <c r="T42" s="6"/>
      <c r="U42" s="11">
        <f>AB42-AB42*AA51%</f>
        <v>0</v>
      </c>
      <c r="V42" s="122">
        <f>ინვოისი!V42</f>
        <v>0</v>
      </c>
      <c r="W42" s="122"/>
      <c r="X42" s="124" t="s">
        <v>12</v>
      </c>
      <c r="Y42" s="122">
        <f>ინვოისი!Y42</f>
        <v>0</v>
      </c>
      <c r="Z42" s="122"/>
      <c r="AA42" s="123" t="s">
        <v>100</v>
      </c>
      <c r="AB42" s="122">
        <f t="shared" ref="AB42" si="6">V42*Y42</f>
        <v>0</v>
      </c>
      <c r="AC42" s="122"/>
      <c r="AD42" s="122"/>
      <c r="AE42" s="124" t="s">
        <v>12</v>
      </c>
    </row>
    <row r="43" spans="1:31" ht="10" customHeight="1" x14ac:dyDescent="0.75">
      <c r="A43" s="2"/>
      <c r="B43" s="2"/>
      <c r="C43" s="110"/>
      <c r="D43" s="100"/>
      <c r="E43" s="144" t="str">
        <f>IF(ინვოისი!E43="აირჩიეთ მწარმოებელი","Choose a Manufacturer",ინვოისი!E43)</f>
        <v>Choose a Manufacturer</v>
      </c>
      <c r="F43" s="144"/>
      <c r="G43" s="144"/>
      <c r="H43" s="144"/>
      <c r="I43" s="144"/>
      <c r="J43" s="144"/>
      <c r="K43" s="144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22"/>
      <c r="W43" s="122"/>
      <c r="X43" s="124"/>
      <c r="Y43" s="122"/>
      <c r="Z43" s="122"/>
      <c r="AA43" s="124"/>
      <c r="AB43" s="122"/>
      <c r="AC43" s="122"/>
      <c r="AD43" s="122"/>
      <c r="AE43" s="124"/>
    </row>
    <row r="44" spans="1:31" ht="15" customHeight="1" x14ac:dyDescent="0.75">
      <c r="A44" s="2"/>
      <c r="B44" s="2"/>
      <c r="C44" s="96">
        <v>9</v>
      </c>
      <c r="D44" s="96"/>
      <c r="F44" s="109" t="s">
        <v>128</v>
      </c>
      <c r="G44" s="109"/>
      <c r="H44" s="109"/>
      <c r="I44" s="109"/>
      <c r="J44" s="109"/>
      <c r="K44" s="109"/>
      <c r="L44" s="109"/>
      <c r="M44" s="109"/>
      <c r="U44" s="3">
        <f>AB44-AB44*AA51%</f>
        <v>0</v>
      </c>
      <c r="V44" s="157">
        <f>ინვოისი!V44</f>
        <v>0</v>
      </c>
      <c r="W44" s="157"/>
      <c r="X44" s="109" t="s">
        <v>12</v>
      </c>
      <c r="Y44" s="157">
        <f>ინვოისი!Y44</f>
        <v>0</v>
      </c>
      <c r="Z44" s="157"/>
      <c r="AA44" s="109" t="s">
        <v>100</v>
      </c>
      <c r="AB44" s="157">
        <f t="shared" ref="AB44" si="7">V44*Y44</f>
        <v>0</v>
      </c>
      <c r="AC44" s="157"/>
      <c r="AD44" s="157"/>
      <c r="AE44" s="109" t="s">
        <v>12</v>
      </c>
    </row>
    <row r="45" spans="1:31" ht="10" customHeight="1" x14ac:dyDescent="0.75">
      <c r="A45" s="2"/>
      <c r="B45" s="2"/>
      <c r="C45" s="96"/>
      <c r="D45" s="96"/>
      <c r="E45" s="103" t="str">
        <f>IF(ინვოისი!E45="აირჩიეთ მწარმოებელი","Choose a Manufacturer",ინვოისი!E45)</f>
        <v>Choose a Manufacturer</v>
      </c>
      <c r="F45" s="103"/>
      <c r="G45" s="103"/>
      <c r="H45" s="103"/>
      <c r="I45" s="103"/>
      <c r="J45" s="103"/>
      <c r="K45" s="103"/>
      <c r="L45" s="103"/>
      <c r="M45" s="103"/>
      <c r="N45" s="103"/>
      <c r="V45" s="157"/>
      <c r="W45" s="157"/>
      <c r="X45" s="109"/>
      <c r="Y45" s="157"/>
      <c r="Z45" s="157"/>
      <c r="AA45" s="109"/>
      <c r="AB45" s="157"/>
      <c r="AC45" s="157"/>
      <c r="AD45" s="157"/>
      <c r="AE45" s="109"/>
    </row>
    <row r="46" spans="1:31" ht="15" customHeight="1" x14ac:dyDescent="0.75">
      <c r="A46" s="2"/>
      <c r="B46" s="2"/>
      <c r="C46" s="110">
        <v>10</v>
      </c>
      <c r="D46" s="100"/>
      <c r="E46" s="6"/>
      <c r="F46" s="124" t="s">
        <v>120</v>
      </c>
      <c r="G46" s="124"/>
      <c r="H46" s="124"/>
      <c r="I46" s="124"/>
      <c r="J46" s="124"/>
      <c r="K46" s="124"/>
      <c r="L46" s="124"/>
      <c r="M46" s="124"/>
      <c r="N46" s="6"/>
      <c r="O46" s="6"/>
      <c r="P46" s="6"/>
      <c r="Q46" s="6"/>
      <c r="R46" s="6"/>
      <c r="S46" s="6"/>
      <c r="T46" s="6"/>
      <c r="U46" s="11">
        <f>AB46-AB46*AA55%</f>
        <v>0</v>
      </c>
      <c r="V46" s="122">
        <f>ინვოისი!V46</f>
        <v>0</v>
      </c>
      <c r="W46" s="122"/>
      <c r="X46" s="124" t="s">
        <v>12</v>
      </c>
      <c r="Y46" s="122">
        <f>ინვოისი!Y46</f>
        <v>0</v>
      </c>
      <c r="Z46" s="122"/>
      <c r="AA46" s="123" t="s">
        <v>100</v>
      </c>
      <c r="AB46" s="122">
        <f t="shared" ref="AB46" si="8">V46*Y46</f>
        <v>0</v>
      </c>
      <c r="AC46" s="122"/>
      <c r="AD46" s="122"/>
      <c r="AE46" s="124" t="s">
        <v>12</v>
      </c>
    </row>
    <row r="47" spans="1:31" ht="10" customHeight="1" x14ac:dyDescent="0.75">
      <c r="A47" s="2"/>
      <c r="B47" s="2"/>
      <c r="C47" s="110"/>
      <c r="D47" s="100"/>
      <c r="E47" s="144" t="str">
        <f>IF(ინვოისი!E47="აირჩიეთ მწარმოებელი","Choose a Manufacturer",ინვოისი!E47)</f>
        <v>Choose a Manufacturer</v>
      </c>
      <c r="F47" s="144"/>
      <c r="G47" s="144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22"/>
      <c r="W47" s="122"/>
      <c r="X47" s="124"/>
      <c r="Y47" s="122"/>
      <c r="Z47" s="122"/>
      <c r="AA47" s="124"/>
      <c r="AB47" s="122"/>
      <c r="AC47" s="122"/>
      <c r="AD47" s="122"/>
      <c r="AE47" s="124"/>
    </row>
    <row r="48" spans="1:31" ht="10" customHeight="1" x14ac:dyDescent="0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52"/>
      <c r="M48" s="152"/>
      <c r="N48" s="152"/>
      <c r="O48" s="152"/>
      <c r="P48" s="152"/>
      <c r="Q48" s="152"/>
      <c r="R48" s="152"/>
      <c r="S48" s="152"/>
      <c r="T48" s="152"/>
      <c r="U48" s="152"/>
      <c r="V48" s="103" t="s">
        <v>103</v>
      </c>
      <c r="W48" s="103"/>
      <c r="X48" s="103"/>
      <c r="Y48" s="103"/>
      <c r="Z48" s="103"/>
      <c r="AA48" s="167">
        <f>ინვოისი!AA48</f>
        <v>0</v>
      </c>
      <c r="AB48" s="167"/>
      <c r="AC48" s="167"/>
      <c r="AD48" s="167"/>
      <c r="AE48" s="17" t="s">
        <v>12</v>
      </c>
    </row>
    <row r="49" spans="1:33" ht="10" customHeight="1" x14ac:dyDescent="0.75">
      <c r="A49" s="171" t="s">
        <v>119</v>
      </c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44" t="s">
        <v>104</v>
      </c>
      <c r="W49" s="144"/>
      <c r="X49" s="144"/>
      <c r="Y49" s="144"/>
      <c r="Z49" s="144"/>
      <c r="AA49" s="172">
        <f>ინვოისი!AA49</f>
        <v>0</v>
      </c>
      <c r="AB49" s="163"/>
      <c r="AC49" s="163"/>
      <c r="AD49" s="163"/>
      <c r="AE49" s="16" t="s">
        <v>12</v>
      </c>
    </row>
    <row r="50" spans="1:33" ht="10" customHeight="1" x14ac:dyDescent="0.75">
      <c r="A50" s="2"/>
      <c r="B50" s="161" t="s">
        <v>112</v>
      </c>
      <c r="C50" s="161"/>
      <c r="D50" s="161"/>
      <c r="E50" s="162">
        <v>405210454</v>
      </c>
      <c r="F50" s="162"/>
      <c r="G50" s="162"/>
      <c r="H50" s="162"/>
      <c r="I50" s="162"/>
      <c r="J50" s="162"/>
      <c r="K50" s="21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03" t="s">
        <v>105</v>
      </c>
      <c r="W50" s="103"/>
      <c r="X50" s="103"/>
      <c r="Y50" s="103"/>
      <c r="Z50" s="103"/>
      <c r="AA50" s="173">
        <f>ინვოისი!AA50</f>
        <v>0</v>
      </c>
      <c r="AB50" s="167"/>
      <c r="AC50" s="167"/>
      <c r="AD50" s="167"/>
      <c r="AE50" s="17" t="s">
        <v>12</v>
      </c>
    </row>
    <row r="51" spans="1:33" ht="10" customHeight="1" x14ac:dyDescent="0.75">
      <c r="A51" s="2"/>
      <c r="B51" s="161" t="s">
        <v>113</v>
      </c>
      <c r="C51" s="161"/>
      <c r="D51" s="161"/>
      <c r="E51" s="162" t="s">
        <v>118</v>
      </c>
      <c r="F51" s="162"/>
      <c r="G51" s="162"/>
      <c r="H51" s="162"/>
      <c r="I51" s="162"/>
      <c r="J51" s="162"/>
      <c r="K51" s="21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44" t="s">
        <v>106</v>
      </c>
      <c r="W51" s="144"/>
      <c r="X51" s="144"/>
      <c r="Y51" s="144"/>
      <c r="Z51" s="144"/>
      <c r="AA51" s="163">
        <f>ინვოისი!AA51</f>
        <v>0</v>
      </c>
      <c r="AB51" s="163"/>
      <c r="AC51" s="163"/>
      <c r="AD51" s="163"/>
      <c r="AE51" s="16" t="s">
        <v>33</v>
      </c>
    </row>
    <row r="52" spans="1:33" ht="10" customHeight="1" x14ac:dyDescent="0.75">
      <c r="A52" s="2"/>
      <c r="B52" s="161" t="s">
        <v>114</v>
      </c>
      <c r="C52" s="161"/>
      <c r="D52" s="161"/>
      <c r="E52" s="162" t="s">
        <v>51</v>
      </c>
      <c r="F52" s="162"/>
      <c r="G52" s="162"/>
      <c r="H52" s="162"/>
      <c r="I52" s="162"/>
      <c r="J52" s="162"/>
      <c r="K52" s="21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04" t="s">
        <v>107</v>
      </c>
      <c r="W52" s="104"/>
      <c r="X52" s="104"/>
      <c r="Y52" s="104"/>
      <c r="Z52" s="104"/>
      <c r="AA52" s="170">
        <f>ინვოისი!AA52</f>
        <v>0</v>
      </c>
      <c r="AB52" s="170"/>
      <c r="AC52" s="170"/>
      <c r="AD52" s="170"/>
      <c r="AE52" s="104" t="s">
        <v>12</v>
      </c>
    </row>
    <row r="53" spans="1:33" ht="10" customHeight="1" x14ac:dyDescent="0.75">
      <c r="A53" s="2"/>
      <c r="B53" s="161" t="s">
        <v>115</v>
      </c>
      <c r="C53" s="161"/>
      <c r="D53" s="161"/>
      <c r="E53" s="162" t="s">
        <v>57</v>
      </c>
      <c r="F53" s="162"/>
      <c r="G53" s="162"/>
      <c r="H53" s="162"/>
      <c r="I53" s="162"/>
      <c r="J53" s="162"/>
      <c r="K53" s="16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04"/>
      <c r="W53" s="104"/>
      <c r="X53" s="104"/>
      <c r="Y53" s="104"/>
      <c r="Z53" s="104"/>
      <c r="AA53" s="170"/>
      <c r="AB53" s="170"/>
      <c r="AC53" s="170"/>
      <c r="AD53" s="170"/>
      <c r="AE53" s="104"/>
    </row>
    <row r="54" spans="1:33" ht="10" customHeight="1" x14ac:dyDescent="0.75">
      <c r="A54" s="2"/>
      <c r="B54" s="20"/>
      <c r="C54" s="165" t="s">
        <v>116</v>
      </c>
      <c r="D54" s="165"/>
      <c r="E54" s="166" t="s">
        <v>60</v>
      </c>
      <c r="F54" s="166"/>
      <c r="G54" s="166"/>
      <c r="H54" s="166"/>
      <c r="I54" s="166"/>
      <c r="J54" s="166"/>
      <c r="K54" s="21"/>
      <c r="L54" s="152"/>
      <c r="M54" s="152"/>
      <c r="N54" s="152"/>
      <c r="O54" s="152"/>
      <c r="P54" s="152"/>
      <c r="Q54" s="152"/>
      <c r="R54" s="152"/>
      <c r="S54" s="152"/>
      <c r="T54" s="152"/>
      <c r="U54" s="152"/>
      <c r="V54" s="174" t="s">
        <v>193</v>
      </c>
      <c r="W54" s="174"/>
      <c r="X54" s="174"/>
      <c r="Y54" s="174"/>
      <c r="Z54" s="174"/>
      <c r="AA54" s="164">
        <f>ROUNDUP(AA52/(Currency!B2-0.2),0)</f>
        <v>0</v>
      </c>
      <c r="AB54" s="164"/>
      <c r="AC54" s="164"/>
      <c r="AD54" s="164"/>
      <c r="AE54" s="16" t="s">
        <v>166</v>
      </c>
    </row>
    <row r="55" spans="1:33" ht="10" customHeight="1" x14ac:dyDescent="0.75">
      <c r="A55" s="2"/>
      <c r="B55" s="20"/>
      <c r="C55" s="161" t="s">
        <v>117</v>
      </c>
      <c r="D55" s="161"/>
      <c r="E55" s="168" t="s">
        <v>63</v>
      </c>
      <c r="F55" s="169"/>
      <c r="G55" s="169"/>
      <c r="H55" s="169"/>
      <c r="I55" s="169"/>
      <c r="J55" s="169"/>
      <c r="K55" s="21"/>
      <c r="L55" s="152"/>
      <c r="M55" s="152"/>
      <c r="N55" s="152"/>
      <c r="O55" s="152"/>
      <c r="P55" s="152"/>
      <c r="Q55" s="152"/>
      <c r="R55" s="152"/>
      <c r="S55" s="152"/>
      <c r="T55" s="152"/>
      <c r="U55" s="152"/>
    </row>
    <row r="56" spans="1:33" ht="10" customHeight="1" x14ac:dyDescent="0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152"/>
      <c r="M56" s="152"/>
      <c r="N56" s="152"/>
      <c r="O56" s="152"/>
      <c r="P56" s="152"/>
      <c r="Q56" s="152"/>
      <c r="R56" s="152"/>
      <c r="S56" s="152"/>
      <c r="T56" s="152"/>
      <c r="U56" s="152"/>
    </row>
    <row r="57" spans="1:33" x14ac:dyDescent="0.7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"/>
      <c r="AG57" s="1"/>
    </row>
  </sheetData>
  <sheetProtection algorithmName="SHA-512" hashValue="UjVLH0CnjJnfD9kb436jSSPs3KNFsEpWl95Hmliyk/cwBDgx+Ol47qriPKqsuIOjpjvW7MSryl5rdGEiOLIoWw==" saltValue="qyWBSgxD4Krla+UpsRBHkg==" spinCount="100000" sheet="1" objects="1" scenarios="1" selectLockedCells="1"/>
  <mergeCells count="200">
    <mergeCell ref="C34:D35"/>
    <mergeCell ref="F34:M34"/>
    <mergeCell ref="V34:W35"/>
    <mergeCell ref="X34:X35"/>
    <mergeCell ref="Y34:Z35"/>
    <mergeCell ref="AA34:AA35"/>
    <mergeCell ref="AB34:AD35"/>
    <mergeCell ref="Y26:AA27"/>
    <mergeCell ref="AB26:AD27"/>
    <mergeCell ref="V28:W29"/>
    <mergeCell ref="X28:X29"/>
    <mergeCell ref="Y28:Z29"/>
    <mergeCell ref="AA28:AA29"/>
    <mergeCell ref="AB28:AD29"/>
    <mergeCell ref="AA54:AD54"/>
    <mergeCell ref="C54:D54"/>
    <mergeCell ref="E54:J54"/>
    <mergeCell ref="L48:U56"/>
    <mergeCell ref="V48:Z48"/>
    <mergeCell ref="AA48:AD48"/>
    <mergeCell ref="B50:D50"/>
    <mergeCell ref="E50:J50"/>
    <mergeCell ref="C55:D55"/>
    <mergeCell ref="E55:J55"/>
    <mergeCell ref="B52:D52"/>
    <mergeCell ref="E52:J52"/>
    <mergeCell ref="V52:Z53"/>
    <mergeCell ref="AA52:AD53"/>
    <mergeCell ref="A49:K49"/>
    <mergeCell ref="V49:Z49"/>
    <mergeCell ref="AA49:AD49"/>
    <mergeCell ref="E53:K53"/>
    <mergeCell ref="V50:Z50"/>
    <mergeCell ref="AA50:AD50"/>
    <mergeCell ref="V54:Z54"/>
    <mergeCell ref="C44:D45"/>
    <mergeCell ref="F44:M44"/>
    <mergeCell ref="V44:W45"/>
    <mergeCell ref="X44:X45"/>
    <mergeCell ref="Y44:Z45"/>
    <mergeCell ref="AA44:AA45"/>
    <mergeCell ref="AB44:AD45"/>
    <mergeCell ref="AE44:AE45"/>
    <mergeCell ref="E45:N45"/>
    <mergeCell ref="C46:D47"/>
    <mergeCell ref="F46:M46"/>
    <mergeCell ref="V46:W47"/>
    <mergeCell ref="X46:X47"/>
    <mergeCell ref="Y46:Z47"/>
    <mergeCell ref="AA46:AA47"/>
    <mergeCell ref="AB46:AD47"/>
    <mergeCell ref="AE52:AE53"/>
    <mergeCell ref="B53:D53"/>
    <mergeCell ref="AE46:AE47"/>
    <mergeCell ref="E47:U47"/>
    <mergeCell ref="B51:D51"/>
    <mergeCell ref="E51:J51"/>
    <mergeCell ref="V51:Z51"/>
    <mergeCell ref="AA51:AD51"/>
    <mergeCell ref="AE40:AE41"/>
    <mergeCell ref="E41:R41"/>
    <mergeCell ref="C42:D43"/>
    <mergeCell ref="F42:M42"/>
    <mergeCell ref="V42:W43"/>
    <mergeCell ref="X42:X43"/>
    <mergeCell ref="Y42:Z43"/>
    <mergeCell ref="AA42:AA43"/>
    <mergeCell ref="C40:D41"/>
    <mergeCell ref="F40:M40"/>
    <mergeCell ref="V40:W41"/>
    <mergeCell ref="X40:X41"/>
    <mergeCell ref="Y40:Z41"/>
    <mergeCell ref="AA40:AA41"/>
    <mergeCell ref="AB40:AD41"/>
    <mergeCell ref="AB42:AD43"/>
    <mergeCell ref="AE42:AE43"/>
    <mergeCell ref="E43:U43"/>
    <mergeCell ref="AE36:AE37"/>
    <mergeCell ref="E37:N37"/>
    <mergeCell ref="C38:D39"/>
    <mergeCell ref="F38:M38"/>
    <mergeCell ref="V38:W39"/>
    <mergeCell ref="X38:X39"/>
    <mergeCell ref="Y38:Z39"/>
    <mergeCell ref="AA38:AA39"/>
    <mergeCell ref="AB38:AD39"/>
    <mergeCell ref="AE38:AE39"/>
    <mergeCell ref="C36:D37"/>
    <mergeCell ref="F36:M36"/>
    <mergeCell ref="V36:W37"/>
    <mergeCell ref="X36:X37"/>
    <mergeCell ref="Y36:Z37"/>
    <mergeCell ref="AA36:AA37"/>
    <mergeCell ref="AB36:AD37"/>
    <mergeCell ref="E39:N39"/>
    <mergeCell ref="AE34:AE35"/>
    <mergeCell ref="E35:N35"/>
    <mergeCell ref="E31:N31"/>
    <mergeCell ref="C32:D33"/>
    <mergeCell ref="F32:M32"/>
    <mergeCell ref="V32:W33"/>
    <mergeCell ref="X32:X33"/>
    <mergeCell ref="Y32:Z33"/>
    <mergeCell ref="AE28:AE29"/>
    <mergeCell ref="E29:N29"/>
    <mergeCell ref="C30:D31"/>
    <mergeCell ref="F30:M30"/>
    <mergeCell ref="V30:W31"/>
    <mergeCell ref="X30:X31"/>
    <mergeCell ref="Y30:Z31"/>
    <mergeCell ref="AA30:AA31"/>
    <mergeCell ref="AB30:AD31"/>
    <mergeCell ref="AE30:AE31"/>
    <mergeCell ref="AA32:AA33"/>
    <mergeCell ref="AB32:AD33"/>
    <mergeCell ref="AE32:AE33"/>
    <mergeCell ref="E33:N33"/>
    <mergeCell ref="C28:D29"/>
    <mergeCell ref="F28:M28"/>
    <mergeCell ref="C24:D25"/>
    <mergeCell ref="F24:M24"/>
    <mergeCell ref="O24:R25"/>
    <mergeCell ref="S24:S25"/>
    <mergeCell ref="E25:N25"/>
    <mergeCell ref="C26:D27"/>
    <mergeCell ref="F26:R27"/>
    <mergeCell ref="V22:W23"/>
    <mergeCell ref="X22:X23"/>
    <mergeCell ref="V26:X27"/>
    <mergeCell ref="Y22:Z23"/>
    <mergeCell ref="AA22:AA23"/>
    <mergeCell ref="AB22:AD23"/>
    <mergeCell ref="AE22:AE23"/>
    <mergeCell ref="C20:D21"/>
    <mergeCell ref="F20:M20"/>
    <mergeCell ref="O20:R21"/>
    <mergeCell ref="S20:S21"/>
    <mergeCell ref="E21:N21"/>
    <mergeCell ref="C22:D23"/>
    <mergeCell ref="F22:M22"/>
    <mergeCell ref="O22:R23"/>
    <mergeCell ref="S22:S23"/>
    <mergeCell ref="E23:N23"/>
    <mergeCell ref="C18:D19"/>
    <mergeCell ref="F18:N19"/>
    <mergeCell ref="O18:T19"/>
    <mergeCell ref="V18:X19"/>
    <mergeCell ref="Y18:AA19"/>
    <mergeCell ref="AB18:AD19"/>
    <mergeCell ref="Y14:Z15"/>
    <mergeCell ref="AA14:AA15"/>
    <mergeCell ref="AB14:AD15"/>
    <mergeCell ref="AE14:AE15"/>
    <mergeCell ref="E15:N15"/>
    <mergeCell ref="C16:D17"/>
    <mergeCell ref="F16:M16"/>
    <mergeCell ref="P16:R17"/>
    <mergeCell ref="S16:S17"/>
    <mergeCell ref="E17:N17"/>
    <mergeCell ref="C14:D15"/>
    <mergeCell ref="F14:M14"/>
    <mergeCell ref="P14:R15"/>
    <mergeCell ref="S14:S15"/>
    <mergeCell ref="V14:W15"/>
    <mergeCell ref="X14:X15"/>
    <mergeCell ref="C12:D13"/>
    <mergeCell ref="F12:M12"/>
    <mergeCell ref="N12:O12"/>
    <mergeCell ref="P12:R13"/>
    <mergeCell ref="S12:S13"/>
    <mergeCell ref="E13:N13"/>
    <mergeCell ref="N5:O5"/>
    <mergeCell ref="P5:V5"/>
    <mergeCell ref="Y5:AB5"/>
    <mergeCell ref="P8:V8"/>
    <mergeCell ref="C10:D11"/>
    <mergeCell ref="E10:M10"/>
    <mergeCell ref="O10:T11"/>
    <mergeCell ref="V10:X11"/>
    <mergeCell ref="Y10:AA11"/>
    <mergeCell ref="N6:O6"/>
    <mergeCell ref="P6:V6"/>
    <mergeCell ref="Y6:AB6"/>
    <mergeCell ref="AB10:AD11"/>
    <mergeCell ref="E11:G11"/>
    <mergeCell ref="I11:K11"/>
    <mergeCell ref="M11:N11"/>
    <mergeCell ref="AC6:AE6"/>
    <mergeCell ref="B7:J9"/>
    <mergeCell ref="N7:O7"/>
    <mergeCell ref="P7:V7"/>
    <mergeCell ref="Y7:AB7"/>
    <mergeCell ref="AC7:AE7"/>
    <mergeCell ref="M8:O8"/>
    <mergeCell ref="B2:I6"/>
    <mergeCell ref="N2:V3"/>
    <mergeCell ref="Y2:AE4"/>
    <mergeCell ref="N4:O4"/>
    <mergeCell ref="P4:V4"/>
    <mergeCell ref="AC5:AE5"/>
  </mergeCells>
  <hyperlinks>
    <hyperlink ref="E55" r:id="rId1" xr:uid="{5FCF32B7-5805-439F-8EEA-F02753CCC7A8}"/>
  </hyperlinks>
  <pageMargins left="0.7" right="0.7" top="0.75" bottom="0.75" header="0.3" footer="0.3"/>
  <pageSetup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Option Button 1">
              <controlPr defaultSize="0" autoFill="0" autoLine="0" autoPict="0">
                <anchor moveWithCells="1">
                  <from>
                    <xdr:col>6</xdr:col>
                    <xdr:colOff>98425</xdr:colOff>
                    <xdr:row>9</xdr:row>
                    <xdr:rowOff>187325</xdr:rowOff>
                  </from>
                  <to>
                    <xdr:col>7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Option Button 2">
              <controlPr defaultSize="0" autoFill="0" autoLine="0" autoPict="0">
                <anchor moveWithCells="1">
                  <from>
                    <xdr:col>10</xdr:col>
                    <xdr:colOff>174625</xdr:colOff>
                    <xdr:row>9</xdr:row>
                    <xdr:rowOff>196850</xdr:rowOff>
                  </from>
                  <to>
                    <xdr:col>11</xdr:col>
                    <xdr:colOff>180975</xdr:colOff>
                    <xdr:row>11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Option Button 3">
              <controlPr defaultSize="0" autoFill="0" autoLine="0" autoPict="0">
                <anchor moveWithCells="1">
                  <from>
                    <xdr:col>14</xdr:col>
                    <xdr:colOff>44450</xdr:colOff>
                    <xdr:row>9</xdr:row>
                    <xdr:rowOff>177800</xdr:rowOff>
                  </from>
                  <to>
                    <xdr:col>15</xdr:col>
                    <xdr:colOff>73025</xdr:colOff>
                    <xdr:row>10</xdr:row>
                    <xdr:rowOff>117475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Option Button 5">
              <controlPr defaultSize="0" autoFill="0" autoLine="0" autoPict="0">
                <anchor moveWithCells="1">
                  <from>
                    <xdr:col>6</xdr:col>
                    <xdr:colOff>107950</xdr:colOff>
                    <xdr:row>9</xdr:row>
                    <xdr:rowOff>187325</xdr:rowOff>
                  </from>
                  <to>
                    <xdr:col>7</xdr:col>
                    <xdr:colOff>142875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Option Button 6">
              <controlPr defaultSize="0" autoFill="0" autoLine="0" autoPict="0">
                <anchor moveWithCells="1">
                  <from>
                    <xdr:col>10</xdr:col>
                    <xdr:colOff>184150</xdr:colOff>
                    <xdr:row>9</xdr:row>
                    <xdr:rowOff>196850</xdr:rowOff>
                  </from>
                  <to>
                    <xdr:col>12</xdr:col>
                    <xdr:colOff>0</xdr:colOff>
                    <xdr:row>11</xdr:row>
                    <xdr:rowOff>6350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39F5487B-D099-4213-9942-7409FCC013D2}">
          <x14:formula1>
            <xm:f>List!$C$8:$H$8</xm:f>
          </x14:formula1>
          <xm:sqref>N4:O4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C50C3-9D2B-4F18-85DE-D5BF6459913F}">
  <dimension ref="A1:L40"/>
  <sheetViews>
    <sheetView topLeftCell="C33" zoomScale="145" zoomScaleNormal="145" workbookViewId="0">
      <selection activeCell="D36" sqref="A6:L40"/>
    </sheetView>
  </sheetViews>
  <sheetFormatPr defaultRowHeight="14.75" x14ac:dyDescent="0.75"/>
  <cols>
    <col min="1" max="2" width="2.81640625" style="58" bestFit="1" customWidth="1"/>
    <col min="3" max="3" width="45.953125" style="58" customWidth="1"/>
    <col min="4" max="4" width="6.953125" style="58" customWidth="1"/>
    <col min="5" max="5" width="6.54296875" style="58" customWidth="1"/>
    <col min="6" max="6" width="10.54296875" style="58" bestFit="1" customWidth="1"/>
    <col min="7" max="7" width="6.6328125" style="58" customWidth="1"/>
    <col min="8" max="8" width="10.54296875" style="58" bestFit="1" customWidth="1"/>
    <col min="9" max="9" width="5.6328125" style="58" customWidth="1"/>
    <col min="10" max="10" width="10.54296875" style="58" bestFit="1" customWidth="1"/>
    <col min="11" max="11" width="5.26953125" style="58" bestFit="1" customWidth="1"/>
    <col min="12" max="12" width="7.90625" style="58" customWidth="1"/>
    <col min="13" max="16384" width="8.7265625" style="58"/>
  </cols>
  <sheetData>
    <row r="1" spans="1:12" x14ac:dyDescent="0.75">
      <c r="A1" s="187" t="s">
        <v>129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</row>
    <row r="2" spans="1:12" ht="46.25" customHeight="1" x14ac:dyDescent="0.75">
      <c r="A2" s="188">
        <f>ინვოისი!O4</f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</row>
    <row r="3" spans="1:12" x14ac:dyDescent="0.75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spans="1:12" x14ac:dyDescent="0.75">
      <c r="A4" s="67"/>
      <c r="B4" s="67"/>
      <c r="C4" s="68" t="s">
        <v>130</v>
      </c>
      <c r="D4" s="69">
        <f>L40</f>
        <v>0</v>
      </c>
      <c r="E4" s="70" t="s">
        <v>131</v>
      </c>
      <c r="F4" s="67"/>
      <c r="G4" s="67"/>
      <c r="H4" s="67"/>
      <c r="I4" s="67"/>
      <c r="J4" s="67"/>
      <c r="K4" s="67"/>
      <c r="L4" s="67"/>
    </row>
    <row r="5" spans="1:12" x14ac:dyDescent="0.75">
      <c r="A5" s="67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</row>
    <row r="6" spans="1:12" ht="10" customHeight="1" x14ac:dyDescent="0.75">
      <c r="A6" s="189" t="s">
        <v>3</v>
      </c>
      <c r="B6" s="191" t="s">
        <v>132</v>
      </c>
      <c r="C6" s="192"/>
      <c r="D6" s="190" t="s">
        <v>133</v>
      </c>
      <c r="E6" s="190" t="s">
        <v>134</v>
      </c>
      <c r="F6" s="189" t="s">
        <v>135</v>
      </c>
      <c r="G6" s="189"/>
      <c r="H6" s="189" t="s">
        <v>136</v>
      </c>
      <c r="I6" s="189"/>
      <c r="J6" s="189" t="s">
        <v>137</v>
      </c>
      <c r="K6" s="189"/>
      <c r="L6" s="190" t="s">
        <v>138</v>
      </c>
    </row>
    <row r="7" spans="1:12" ht="50" customHeight="1" x14ac:dyDescent="0.75">
      <c r="A7" s="189"/>
      <c r="B7" s="193"/>
      <c r="C7" s="194"/>
      <c r="D7" s="190"/>
      <c r="E7" s="190"/>
      <c r="F7" s="59" t="s">
        <v>139</v>
      </c>
      <c r="G7" s="59" t="s">
        <v>1</v>
      </c>
      <c r="H7" s="59" t="s">
        <v>139</v>
      </c>
      <c r="I7" s="59" t="s">
        <v>1</v>
      </c>
      <c r="J7" s="59" t="s">
        <v>139</v>
      </c>
      <c r="K7" s="59" t="s">
        <v>1</v>
      </c>
      <c r="L7" s="190"/>
    </row>
    <row r="8" spans="1:12" ht="10" customHeight="1" x14ac:dyDescent="0.75">
      <c r="A8" s="60">
        <v>1</v>
      </c>
      <c r="B8" s="185">
        <v>2</v>
      </c>
      <c r="C8" s="186"/>
      <c r="D8" s="60">
        <v>3</v>
      </c>
      <c r="E8" s="60">
        <v>4</v>
      </c>
      <c r="F8" s="60">
        <v>5</v>
      </c>
      <c r="G8" s="60">
        <v>6</v>
      </c>
      <c r="H8" s="60">
        <v>7</v>
      </c>
      <c r="I8" s="60">
        <v>8</v>
      </c>
      <c r="J8" s="60">
        <v>9</v>
      </c>
      <c r="K8" s="60">
        <v>10</v>
      </c>
      <c r="L8" s="60">
        <v>11</v>
      </c>
    </row>
    <row r="9" spans="1:12" ht="10" customHeight="1" x14ac:dyDescent="0.75">
      <c r="A9" s="179" t="s">
        <v>140</v>
      </c>
      <c r="B9" s="179"/>
      <c r="C9" s="179"/>
      <c r="D9" s="179"/>
      <c r="E9" s="179"/>
      <c r="F9" s="179"/>
      <c r="G9" s="179"/>
      <c r="H9" s="179"/>
      <c r="I9" s="179"/>
      <c r="J9" s="179"/>
      <c r="K9" s="179"/>
      <c r="L9" s="179"/>
    </row>
    <row r="10" spans="1:12" ht="10" customHeight="1" x14ac:dyDescent="0.75">
      <c r="A10" s="60">
        <v>1</v>
      </c>
      <c r="B10" s="177" t="str">
        <f>ინვოისი!E10</f>
        <v>აირჩიე საცოცი კედელი</v>
      </c>
      <c r="C10" s="178"/>
      <c r="D10" s="60" t="s">
        <v>13</v>
      </c>
      <c r="E10" s="42">
        <f>ინვოისი!Y14</f>
        <v>0</v>
      </c>
      <c r="F10" s="42">
        <f>IF(E10&gt;1,ინვოისი!V14,0)</f>
        <v>0</v>
      </c>
      <c r="G10" s="42">
        <f>E10*F10</f>
        <v>0</v>
      </c>
      <c r="H10" s="60"/>
      <c r="I10" s="60"/>
      <c r="J10" s="60"/>
      <c r="K10" s="60"/>
      <c r="L10" s="42">
        <f>G10+I10+K10</f>
        <v>0</v>
      </c>
    </row>
    <row r="11" spans="1:12" ht="10" customHeight="1" x14ac:dyDescent="0.75">
      <c r="A11" s="180" t="s">
        <v>141</v>
      </c>
      <c r="B11" s="181"/>
      <c r="C11" s="181"/>
      <c r="D11" s="182"/>
      <c r="E11" s="182"/>
      <c r="F11" s="182"/>
      <c r="G11" s="182"/>
      <c r="H11" s="182"/>
      <c r="I11" s="182"/>
      <c r="J11" s="182"/>
      <c r="K11" s="182"/>
      <c r="L11" s="183"/>
    </row>
    <row r="12" spans="1:12" ht="10" customHeight="1" x14ac:dyDescent="0.75">
      <c r="A12" s="61">
        <v>1</v>
      </c>
      <c r="B12" s="63">
        <f>ინვოისი!O20</f>
        <v>0</v>
      </c>
      <c r="C12" s="64" t="s">
        <v>142</v>
      </c>
      <c r="D12" s="62" t="s">
        <v>13</v>
      </c>
      <c r="E12" s="60">
        <f>IFERROR((ინვოისი!N22*ინვოისი!N24),0)</f>
        <v>0</v>
      </c>
      <c r="F12" s="42" t="str">
        <f>IFERROR((ინვოისი!AB22/ხარჯთაღრიცხვა!E12),"0")</f>
        <v>0</v>
      </c>
      <c r="G12" s="60">
        <f t="shared" ref="G12" si="0">E12*F12</f>
        <v>0</v>
      </c>
      <c r="H12" s="60"/>
      <c r="I12" s="60"/>
      <c r="J12" s="60"/>
      <c r="K12" s="60"/>
      <c r="L12" s="42">
        <f t="shared" ref="L12" si="1">G12+I12+K12</f>
        <v>0</v>
      </c>
    </row>
    <row r="13" spans="1:12" ht="10" customHeight="1" x14ac:dyDescent="0.75">
      <c r="A13" s="179" t="s">
        <v>143</v>
      </c>
      <c r="B13" s="184"/>
      <c r="C13" s="184"/>
      <c r="D13" s="179"/>
      <c r="E13" s="179"/>
      <c r="F13" s="179"/>
      <c r="G13" s="179"/>
      <c r="H13" s="179"/>
      <c r="I13" s="179"/>
      <c r="J13" s="179"/>
      <c r="K13" s="179"/>
      <c r="L13" s="179"/>
    </row>
    <row r="14" spans="1:12" ht="10" customHeight="1" x14ac:dyDescent="0.75">
      <c r="A14" s="60">
        <v>1</v>
      </c>
      <c r="B14" s="177" t="s">
        <v>212</v>
      </c>
      <c r="C14" s="178"/>
      <c r="D14" s="60" t="s">
        <v>23</v>
      </c>
      <c r="E14" s="42">
        <f>ინვოისი!Y28</f>
        <v>0</v>
      </c>
      <c r="F14" s="42">
        <f>ინვოისი!V28</f>
        <v>0</v>
      </c>
      <c r="G14" s="42">
        <f t="shared" ref="G14:G23" si="2">E14*F14</f>
        <v>0</v>
      </c>
      <c r="H14" s="60"/>
      <c r="I14" s="60"/>
      <c r="J14" s="60"/>
      <c r="K14" s="60"/>
      <c r="L14" s="42">
        <f t="shared" ref="L14:L23" si="3">G14+I14+K14</f>
        <v>0</v>
      </c>
    </row>
    <row r="15" spans="1:12" ht="10" customHeight="1" x14ac:dyDescent="0.75">
      <c r="A15" s="60">
        <v>2</v>
      </c>
      <c r="B15" s="177" t="s">
        <v>213</v>
      </c>
      <c r="C15" s="178"/>
      <c r="D15" s="60" t="s">
        <v>23</v>
      </c>
      <c r="E15" s="42">
        <f>ინვოისი!Y30</f>
        <v>0</v>
      </c>
      <c r="F15" s="42">
        <f>ინვოისი!V30</f>
        <v>0</v>
      </c>
      <c r="G15" s="42">
        <f t="shared" si="2"/>
        <v>0</v>
      </c>
      <c r="H15" s="60"/>
      <c r="I15" s="60"/>
      <c r="J15" s="60"/>
      <c r="K15" s="60"/>
      <c r="L15" s="42">
        <f t="shared" si="3"/>
        <v>0</v>
      </c>
    </row>
    <row r="16" spans="1:12" ht="10" customHeight="1" x14ac:dyDescent="0.75">
      <c r="A16" s="60">
        <v>3</v>
      </c>
      <c r="B16" s="177" t="s">
        <v>144</v>
      </c>
      <c r="C16" s="178"/>
      <c r="D16" s="60" t="s">
        <v>27</v>
      </c>
      <c r="E16" s="42">
        <f>ინვოისი!Y32</f>
        <v>0</v>
      </c>
      <c r="F16" s="42">
        <f>ინვოისი!V32</f>
        <v>0</v>
      </c>
      <c r="G16" s="42">
        <f t="shared" si="2"/>
        <v>0</v>
      </c>
      <c r="H16" s="60"/>
      <c r="I16" s="60"/>
      <c r="J16" s="60"/>
      <c r="K16" s="60"/>
      <c r="L16" s="42">
        <f t="shared" si="3"/>
        <v>0</v>
      </c>
    </row>
    <row r="17" spans="1:12" ht="10" customHeight="1" x14ac:dyDescent="0.75">
      <c r="A17" s="60">
        <v>4</v>
      </c>
      <c r="B17" s="177" t="s">
        <v>145</v>
      </c>
      <c r="C17" s="178"/>
      <c r="D17" s="60" t="s">
        <v>23</v>
      </c>
      <c r="E17" s="42">
        <f>ინვოისი!Y34</f>
        <v>0</v>
      </c>
      <c r="F17" s="42">
        <f>ინვოისი!V34</f>
        <v>0</v>
      </c>
      <c r="G17" s="42">
        <f t="shared" si="2"/>
        <v>0</v>
      </c>
      <c r="H17" s="60"/>
      <c r="I17" s="60"/>
      <c r="J17" s="60"/>
      <c r="K17" s="60"/>
      <c r="L17" s="42">
        <f t="shared" si="3"/>
        <v>0</v>
      </c>
    </row>
    <row r="18" spans="1:12" ht="10" customHeight="1" x14ac:dyDescent="0.75">
      <c r="A18" s="60">
        <v>5</v>
      </c>
      <c r="B18" s="177" t="s">
        <v>192</v>
      </c>
      <c r="C18" s="178"/>
      <c r="D18" s="60" t="s">
        <v>23</v>
      </c>
      <c r="E18" s="42" t="str">
        <f>ინვოისი!Y36</f>
        <v>0</v>
      </c>
      <c r="F18" s="42">
        <f>ინვოისი!V36</f>
        <v>0</v>
      </c>
      <c r="G18" s="42">
        <f t="shared" si="2"/>
        <v>0</v>
      </c>
      <c r="H18" s="60"/>
      <c r="I18" s="60"/>
      <c r="J18" s="60"/>
      <c r="K18" s="60"/>
      <c r="L18" s="42">
        <f t="shared" si="3"/>
        <v>0</v>
      </c>
    </row>
    <row r="19" spans="1:12" ht="10" customHeight="1" x14ac:dyDescent="0.75">
      <c r="A19" s="60">
        <v>6</v>
      </c>
      <c r="B19" s="177" t="s">
        <v>146</v>
      </c>
      <c r="C19" s="178"/>
      <c r="D19" s="60" t="s">
        <v>23</v>
      </c>
      <c r="E19" s="42">
        <f>ინვოისი!Y38</f>
        <v>0</v>
      </c>
      <c r="F19" s="42">
        <f>ინვოისი!V38</f>
        <v>0</v>
      </c>
      <c r="G19" s="42">
        <f t="shared" si="2"/>
        <v>0</v>
      </c>
      <c r="H19" s="60"/>
      <c r="I19" s="60"/>
      <c r="J19" s="60"/>
      <c r="K19" s="60"/>
      <c r="L19" s="42">
        <f t="shared" si="3"/>
        <v>0</v>
      </c>
    </row>
    <row r="20" spans="1:12" ht="10" customHeight="1" x14ac:dyDescent="0.75">
      <c r="A20" s="60">
        <v>7</v>
      </c>
      <c r="B20" s="177" t="s">
        <v>147</v>
      </c>
      <c r="C20" s="178"/>
      <c r="D20" s="60" t="s">
        <v>23</v>
      </c>
      <c r="E20" s="42">
        <f>ინვოისი!Y40</f>
        <v>0</v>
      </c>
      <c r="F20" s="42">
        <f>ინვოისი!V40</f>
        <v>0</v>
      </c>
      <c r="G20" s="60">
        <f t="shared" si="2"/>
        <v>0</v>
      </c>
      <c r="H20" s="60"/>
      <c r="I20" s="60"/>
      <c r="J20" s="60"/>
      <c r="K20" s="60"/>
      <c r="L20" s="42">
        <f t="shared" si="3"/>
        <v>0</v>
      </c>
    </row>
    <row r="21" spans="1:12" ht="10" customHeight="1" x14ac:dyDescent="0.75">
      <c r="A21" s="60">
        <v>8</v>
      </c>
      <c r="B21" s="177" t="s">
        <v>25</v>
      </c>
      <c r="C21" s="178"/>
      <c r="D21" s="60" t="s">
        <v>23</v>
      </c>
      <c r="E21" s="42">
        <f>ინვოისი!Y42</f>
        <v>0</v>
      </c>
      <c r="F21" s="42">
        <f>ინვოისი!V42</f>
        <v>0</v>
      </c>
      <c r="G21" s="42">
        <f t="shared" si="2"/>
        <v>0</v>
      </c>
      <c r="H21" s="60"/>
      <c r="I21" s="60"/>
      <c r="J21" s="60"/>
      <c r="K21" s="60"/>
      <c r="L21" s="42">
        <f t="shared" si="3"/>
        <v>0</v>
      </c>
    </row>
    <row r="22" spans="1:12" ht="10" customHeight="1" x14ac:dyDescent="0.75">
      <c r="A22" s="60">
        <v>9</v>
      </c>
      <c r="B22" s="177" t="s">
        <v>148</v>
      </c>
      <c r="C22" s="178"/>
      <c r="D22" s="60" t="s">
        <v>23</v>
      </c>
      <c r="E22" s="42">
        <f>ინვოისი!Y44</f>
        <v>0</v>
      </c>
      <c r="F22" s="42">
        <f>ინვოისი!V44</f>
        <v>0</v>
      </c>
      <c r="G22" s="42">
        <f t="shared" si="2"/>
        <v>0</v>
      </c>
      <c r="H22" s="60"/>
      <c r="I22" s="60"/>
      <c r="J22" s="60"/>
      <c r="K22" s="60"/>
      <c r="L22" s="42">
        <f t="shared" si="3"/>
        <v>0</v>
      </c>
    </row>
    <row r="23" spans="1:12" ht="10" customHeight="1" x14ac:dyDescent="0.75">
      <c r="A23" s="60">
        <v>10</v>
      </c>
      <c r="B23" s="177" t="s">
        <v>24</v>
      </c>
      <c r="C23" s="178"/>
      <c r="D23" s="60" t="s">
        <v>23</v>
      </c>
      <c r="E23" s="42">
        <f>ინვოისი!Y46</f>
        <v>0</v>
      </c>
      <c r="F23" s="42">
        <f>ინვოისი!V46</f>
        <v>0</v>
      </c>
      <c r="G23" s="42">
        <f t="shared" si="2"/>
        <v>0</v>
      </c>
      <c r="H23" s="60"/>
      <c r="I23" s="60"/>
      <c r="J23" s="60"/>
      <c r="K23" s="60"/>
      <c r="L23" s="42">
        <f t="shared" si="3"/>
        <v>0</v>
      </c>
    </row>
    <row r="24" spans="1:12" ht="10" customHeight="1" x14ac:dyDescent="0.75">
      <c r="A24" s="179" t="s">
        <v>149</v>
      </c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L24" s="179"/>
    </row>
    <row r="25" spans="1:12" ht="10" customHeight="1" x14ac:dyDescent="0.75">
      <c r="A25" s="60">
        <v>1</v>
      </c>
      <c r="B25" s="177" t="str">
        <f>IFERROR(IF(B10="რთული ცოცვის კედელი","რთული ცოცვის ბილიკების აწყობა",IF(B10="სწრაფი ცოცვის კედელი","სწრაფი ცოცვის ბილიკების აწყობა",IF(B10="ბოლდერინგი","ბოლდერინგის ბილიკების აწყობა","ბილიკების აწყობა"))),"ბილიკების აწყობა")</f>
        <v>ბილიკების აწყობა</v>
      </c>
      <c r="C25" s="178"/>
      <c r="D25" s="60" t="s">
        <v>23</v>
      </c>
      <c r="E25" s="42">
        <f>IFERROR(IF(B25="რთული ცოცვის ბილიკების აწყობა",E21,IF(B25="სწრაფი ცოცვის ბილიკების აწყობა",E21,IF(B25="ბოლდერინგის ბილიკების აწყობა",ინვოისი!P14/300,))),"კალკულატორი!F23/200")</f>
        <v>0</v>
      </c>
      <c r="F25" s="60"/>
      <c r="G25" s="60"/>
      <c r="H25" s="60">
        <f>IFERROR(IF(B25="რთული ცოცვის ბილიკების აწყობა",1290,IF(B25="სწრაფი ცოცვის ბილიკების აწყობა",1290,IF(B25="ბოლდერინგის ბილიკების აწყობა",645,))),"645")</f>
        <v>0</v>
      </c>
      <c r="I25" s="42">
        <f>E25*H25</f>
        <v>0</v>
      </c>
      <c r="J25" s="60"/>
      <c r="K25" s="60"/>
      <c r="L25" s="42">
        <f>G25+I25+K25</f>
        <v>0</v>
      </c>
    </row>
    <row r="26" spans="1:12" ht="10" customHeight="1" x14ac:dyDescent="0.75">
      <c r="A26" s="60">
        <v>2</v>
      </c>
      <c r="B26" s="177" t="s">
        <v>150</v>
      </c>
      <c r="C26" s="178"/>
      <c r="D26" s="60" t="s">
        <v>23</v>
      </c>
      <c r="E26" s="42">
        <f>ინვოისი!Y46</f>
        <v>0</v>
      </c>
      <c r="F26" s="60"/>
      <c r="G26" s="60"/>
      <c r="H26" s="60">
        <f>IFERROR(IF(B25="რთული ცოცვის ბილიკების აწყობა",ინვოისი!V46,IF(B25="სწრაფი ცოცვის ბილიკების აწყობა",ინვოისი!V46,IF(B25="ბოლდერინგის ბილიკების აწყობა",ინვოისი!V46,))),"0")</f>
        <v>0</v>
      </c>
      <c r="I26" s="42">
        <f>E26*H26</f>
        <v>0</v>
      </c>
      <c r="J26" s="60"/>
      <c r="K26" s="60"/>
      <c r="L26" s="42">
        <f>G26+I26+K26</f>
        <v>0</v>
      </c>
    </row>
    <row r="27" spans="1:12" ht="10" customHeight="1" x14ac:dyDescent="0.75">
      <c r="A27" s="179" t="s">
        <v>1</v>
      </c>
      <c r="B27" s="179"/>
      <c r="C27" s="179"/>
      <c r="D27" s="179"/>
      <c r="E27" s="179"/>
      <c r="F27" s="179"/>
      <c r="G27" s="179"/>
      <c r="H27" s="179"/>
      <c r="I27" s="179"/>
      <c r="J27" s="179"/>
      <c r="K27" s="179"/>
      <c r="L27" s="179"/>
    </row>
    <row r="28" spans="1:12" ht="10" customHeight="1" x14ac:dyDescent="0.75">
      <c r="A28" s="60"/>
      <c r="B28" s="175" t="s">
        <v>1</v>
      </c>
      <c r="C28" s="176"/>
      <c r="D28" s="60"/>
      <c r="E28" s="60"/>
      <c r="F28" s="60"/>
      <c r="G28" s="60"/>
      <c r="H28" s="60"/>
      <c r="I28" s="60"/>
      <c r="J28" s="60"/>
      <c r="K28" s="60"/>
      <c r="L28" s="65">
        <f>L10+L12+L14+L15+L16+L17+L18+L19+L20+L21+L22+L23+L25+L26</f>
        <v>0</v>
      </c>
    </row>
    <row r="29" spans="1:12" ht="10" customHeight="1" x14ac:dyDescent="0.75">
      <c r="A29" s="60"/>
      <c r="B29" s="177" t="s">
        <v>151</v>
      </c>
      <c r="C29" s="178"/>
      <c r="D29" s="66">
        <v>0.05</v>
      </c>
      <c r="E29" s="60"/>
      <c r="F29" s="42"/>
      <c r="G29" s="60"/>
      <c r="H29" s="60"/>
      <c r="I29" s="60"/>
      <c r="J29" s="60"/>
      <c r="K29" s="60"/>
      <c r="L29" s="42">
        <f>ROUNDUP((L10+L12+L14+L15+L16+L17+L18+L19+L20+L21+L22+L23)*D29,0)</f>
        <v>0</v>
      </c>
    </row>
    <row r="30" spans="1:12" ht="10" customHeight="1" x14ac:dyDescent="0.75">
      <c r="A30" s="60"/>
      <c r="B30" s="175" t="s">
        <v>1</v>
      </c>
      <c r="C30" s="176"/>
      <c r="D30" s="60"/>
      <c r="E30" s="60"/>
      <c r="F30" s="60"/>
      <c r="G30" s="60"/>
      <c r="H30" s="60"/>
      <c r="I30" s="60"/>
      <c r="J30" s="60"/>
      <c r="K30" s="60"/>
      <c r="L30" s="65">
        <f>L28+L29</f>
        <v>0</v>
      </c>
    </row>
    <row r="31" spans="1:12" ht="10" customHeight="1" x14ac:dyDescent="0.75">
      <c r="A31" s="60"/>
      <c r="B31" s="177" t="s">
        <v>152</v>
      </c>
      <c r="C31" s="178"/>
      <c r="D31" s="66">
        <v>0.1</v>
      </c>
      <c r="E31" s="60"/>
      <c r="F31" s="60"/>
      <c r="G31" s="60"/>
      <c r="H31" s="60"/>
      <c r="I31" s="60"/>
      <c r="J31" s="60"/>
      <c r="K31" s="60"/>
      <c r="L31" s="42">
        <f>IF(AND(OR(E10=0,E14&gt;0), E10&gt;0),ROUNDUP(L30*D31,0),0)</f>
        <v>0</v>
      </c>
    </row>
    <row r="32" spans="1:12" ht="10" customHeight="1" x14ac:dyDescent="0.75">
      <c r="A32" s="60"/>
      <c r="B32" s="175" t="s">
        <v>1</v>
      </c>
      <c r="C32" s="176"/>
      <c r="D32" s="60"/>
      <c r="E32" s="60"/>
      <c r="F32" s="60"/>
      <c r="G32" s="60"/>
      <c r="H32" s="60"/>
      <c r="I32" s="60"/>
      <c r="J32" s="60"/>
      <c r="K32" s="60"/>
      <c r="L32" s="65">
        <f>L30+L31</f>
        <v>0</v>
      </c>
    </row>
    <row r="33" spans="1:12" ht="10" customHeight="1" x14ac:dyDescent="0.75">
      <c r="A33" s="60"/>
      <c r="B33" s="177" t="s">
        <v>153</v>
      </c>
      <c r="C33" s="178"/>
      <c r="D33" s="66">
        <v>0.08</v>
      </c>
      <c r="E33" s="60"/>
      <c r="F33" s="60"/>
      <c r="G33" s="60"/>
      <c r="H33" s="60"/>
      <c r="I33" s="60"/>
      <c r="J33" s="60"/>
      <c r="K33" s="60"/>
      <c r="L33" s="42">
        <f>IF(AND(OR(E10=0,E14&gt;0), E10&gt;0),ROUNDUP(L32*D33,0),0)</f>
        <v>0</v>
      </c>
    </row>
    <row r="34" spans="1:12" ht="10" customHeight="1" x14ac:dyDescent="0.75">
      <c r="A34" s="60"/>
      <c r="B34" s="175" t="s">
        <v>1</v>
      </c>
      <c r="C34" s="176"/>
      <c r="D34" s="60"/>
      <c r="E34" s="60"/>
      <c r="F34" s="60"/>
      <c r="G34" s="60"/>
      <c r="H34" s="60"/>
      <c r="I34" s="60"/>
      <c r="J34" s="60"/>
      <c r="K34" s="60"/>
      <c r="L34" s="65">
        <f>L32+L33</f>
        <v>0</v>
      </c>
    </row>
    <row r="35" spans="1:12" ht="10" customHeight="1" x14ac:dyDescent="0.75">
      <c r="A35" s="60"/>
      <c r="B35" s="177" t="s">
        <v>154</v>
      </c>
      <c r="C35" s="178"/>
      <c r="D35" s="66">
        <v>0.05</v>
      </c>
      <c r="E35" s="60"/>
      <c r="F35" s="60"/>
      <c r="G35" s="60"/>
      <c r="H35" s="60"/>
      <c r="I35" s="60"/>
      <c r="J35" s="60"/>
      <c r="K35" s="60"/>
      <c r="L35" s="42">
        <f>IF(E10=0,0,ROUNDUP(L34*D35,0))</f>
        <v>0</v>
      </c>
    </row>
    <row r="36" spans="1:12" ht="10" customHeight="1" x14ac:dyDescent="0.75">
      <c r="A36" s="60"/>
      <c r="B36" s="175" t="s">
        <v>1</v>
      </c>
      <c r="C36" s="176"/>
      <c r="D36" s="66"/>
      <c r="E36" s="60"/>
      <c r="F36" s="60"/>
      <c r="G36" s="60"/>
      <c r="H36" s="60"/>
      <c r="I36" s="60"/>
      <c r="J36" s="60"/>
      <c r="K36" s="60"/>
      <c r="L36" s="65">
        <f>L34+L35</f>
        <v>0</v>
      </c>
    </row>
    <row r="37" spans="1:12" ht="10" customHeight="1" x14ac:dyDescent="0.75">
      <c r="A37" s="60"/>
      <c r="B37" s="177" t="s">
        <v>155</v>
      </c>
      <c r="C37" s="178"/>
      <c r="D37" s="66">
        <v>0.02</v>
      </c>
      <c r="E37" s="60"/>
      <c r="F37" s="42"/>
      <c r="G37" s="60"/>
      <c r="H37" s="60"/>
      <c r="I37" s="60"/>
      <c r="J37" s="60"/>
      <c r="K37" s="60"/>
      <c r="L37" s="42">
        <f>ROUNDUP((L25+L26)*D37,0)</f>
        <v>0</v>
      </c>
    </row>
    <row r="38" spans="1:12" ht="10" customHeight="1" x14ac:dyDescent="0.75">
      <c r="A38" s="60"/>
      <c r="B38" s="175" t="s">
        <v>1</v>
      </c>
      <c r="C38" s="176"/>
      <c r="D38" s="60"/>
      <c r="E38" s="60"/>
      <c r="F38" s="60"/>
      <c r="G38" s="60"/>
      <c r="H38" s="60"/>
      <c r="I38" s="60"/>
      <c r="J38" s="60"/>
      <c r="K38" s="60"/>
      <c r="L38" s="65">
        <f>L36+L37</f>
        <v>0</v>
      </c>
    </row>
    <row r="39" spans="1:12" ht="10" customHeight="1" x14ac:dyDescent="0.75">
      <c r="A39" s="60"/>
      <c r="B39" s="177" t="s">
        <v>156</v>
      </c>
      <c r="C39" s="178"/>
      <c r="D39" s="66">
        <v>0.18</v>
      </c>
      <c r="E39" s="60"/>
      <c r="F39" s="60"/>
      <c r="G39" s="60"/>
      <c r="H39" s="60"/>
      <c r="I39" s="60"/>
      <c r="J39" s="60"/>
      <c r="K39" s="60"/>
      <c r="L39" s="42">
        <f>ROUNDUP(L38*D39,0)</f>
        <v>0</v>
      </c>
    </row>
    <row r="40" spans="1:12" ht="10" customHeight="1" x14ac:dyDescent="0.75">
      <c r="A40" s="60"/>
      <c r="B40" s="175" t="s">
        <v>157</v>
      </c>
      <c r="C40" s="176"/>
      <c r="D40" s="60"/>
      <c r="E40" s="60"/>
      <c r="F40" s="60"/>
      <c r="G40" s="60"/>
      <c r="H40" s="60"/>
      <c r="I40" s="60"/>
      <c r="J40" s="60"/>
      <c r="K40" s="60"/>
      <c r="L40" s="65">
        <f>L38+L39</f>
        <v>0</v>
      </c>
    </row>
  </sheetData>
  <sheetProtection algorithmName="SHA-512" hashValue="up30PsFJ9iXmBK0thQAz+5Q4FtsG468EyK3uNjCDqWpTZfrze7L5VLpvDOw2O39xKDlL2ChbDyC8TegyLWQg3g==" saltValue="mEzL6sAluGpumdfeLlrl+g==" spinCount="100000" sheet="1" selectLockedCells="1"/>
  <mergeCells count="42">
    <mergeCell ref="B8:C8"/>
    <mergeCell ref="A1:L1"/>
    <mergeCell ref="A2:L2"/>
    <mergeCell ref="A6:A7"/>
    <mergeCell ref="D6:D7"/>
    <mergeCell ref="E6:E7"/>
    <mergeCell ref="F6:G6"/>
    <mergeCell ref="H6:I6"/>
    <mergeCell ref="J6:K6"/>
    <mergeCell ref="L6:L7"/>
    <mergeCell ref="B6:C7"/>
    <mergeCell ref="B21:C21"/>
    <mergeCell ref="A9:L9"/>
    <mergeCell ref="B10:C10"/>
    <mergeCell ref="A11:L11"/>
    <mergeCell ref="A13:L13"/>
    <mergeCell ref="B14:C14"/>
    <mergeCell ref="B15:C15"/>
    <mergeCell ref="B16:C16"/>
    <mergeCell ref="B17:C17"/>
    <mergeCell ref="B18:C18"/>
    <mergeCell ref="B19:C19"/>
    <mergeCell ref="B20:C20"/>
    <mergeCell ref="B40:C40"/>
    <mergeCell ref="B33:C33"/>
    <mergeCell ref="B34:C34"/>
    <mergeCell ref="B35:C35"/>
    <mergeCell ref="B36:C36"/>
    <mergeCell ref="B37:C37"/>
    <mergeCell ref="B38:C38"/>
    <mergeCell ref="B39:C39"/>
    <mergeCell ref="B32:C32"/>
    <mergeCell ref="B22:C22"/>
    <mergeCell ref="B23:C23"/>
    <mergeCell ref="A24:L24"/>
    <mergeCell ref="B25:C25"/>
    <mergeCell ref="B26:C26"/>
    <mergeCell ref="A27:L27"/>
    <mergeCell ref="B28:C28"/>
    <mergeCell ref="B29:C29"/>
    <mergeCell ref="B30:C30"/>
    <mergeCell ref="B31:C31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591B5-96ED-40C0-BA6D-C9D8B679A981}">
  <dimension ref="A1:C3"/>
  <sheetViews>
    <sheetView topLeftCell="F1" workbookViewId="0">
      <selection activeCell="I8" sqref="I8"/>
    </sheetView>
  </sheetViews>
  <sheetFormatPr defaultRowHeight="14.75" x14ac:dyDescent="0.75"/>
  <cols>
    <col min="1" max="3" width="10.40625" style="32" hidden="1" customWidth="1"/>
    <col min="4" max="5" width="0" style="32" hidden="1" customWidth="1"/>
    <col min="6" max="16384" width="8.7265625" style="32"/>
  </cols>
  <sheetData>
    <row r="1" spans="1:3" x14ac:dyDescent="0.75">
      <c r="A1" s="93"/>
    </row>
    <row r="2" spans="1:3" x14ac:dyDescent="0.75">
      <c r="A2" s="71" t="s">
        <v>215</v>
      </c>
      <c r="B2" s="72" t="s">
        <v>216</v>
      </c>
      <c r="C2" s="72" t="s">
        <v>217</v>
      </c>
    </row>
    <row r="3" spans="1:3" x14ac:dyDescent="0.75">
      <c r="A3" s="71" t="s">
        <v>220</v>
      </c>
      <c r="B3" s="72"/>
      <c r="C3" s="72" t="s">
        <v>218</v>
      </c>
    </row>
  </sheetData>
  <sheetProtection selectLockedCells="1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A7F1C-3B37-4501-887E-807E1FC6D720}">
  <dimension ref="A2:L26"/>
  <sheetViews>
    <sheetView zoomScale="85" zoomScaleNormal="85" workbookViewId="0">
      <selection activeCell="B2" sqref="B2"/>
    </sheetView>
  </sheetViews>
  <sheetFormatPr defaultRowHeight="14.75" x14ac:dyDescent="0.75"/>
  <cols>
    <col min="1" max="1" width="10" style="32" bestFit="1" customWidth="1"/>
    <col min="2" max="2" width="8.7265625" style="32"/>
    <col min="3" max="3" width="9.1328125" style="32" bestFit="1" customWidth="1"/>
    <col min="4" max="5" width="8.7265625" style="32"/>
    <col min="6" max="6" width="53.40625" style="32" customWidth="1"/>
    <col min="7" max="7" width="41.90625" style="32" customWidth="1"/>
    <col min="8" max="8" width="28.6796875" style="32" bestFit="1" customWidth="1"/>
    <col min="9" max="10" width="8.7265625" style="32"/>
    <col min="11" max="11" width="13.31640625" style="32" bestFit="1" customWidth="1"/>
    <col min="12" max="12" width="12.26953125" style="32" bestFit="1" customWidth="1"/>
    <col min="13" max="16384" width="8.7265625" style="32"/>
  </cols>
  <sheetData>
    <row r="2" spans="1:8" x14ac:dyDescent="0.75">
      <c r="B2" s="93" cm="1">
        <f t="array" ref="B2">Table_6[Column1]+0.07</f>
        <v>2.9933999999999998</v>
      </c>
      <c r="F2" s="32">
        <f ca="1">F9*17</f>
        <v>777267.6939168981</v>
      </c>
      <c r="G2" s="32">
        <f ca="1">F2*F2/17</f>
        <v>35537945176.876045</v>
      </c>
    </row>
    <row r="3" spans="1:8" x14ac:dyDescent="0.75">
      <c r="B3" s="73"/>
      <c r="F3" s="74">
        <f ca="1">NOW()</f>
        <v>45721.629053935183</v>
      </c>
      <c r="G3" s="75">
        <f ca="1">NOW()*NOW()/217</f>
        <v>9633490.1536665894</v>
      </c>
    </row>
    <row r="4" spans="1:8" x14ac:dyDescent="0.75">
      <c r="F4" s="76"/>
      <c r="G4" s="77">
        <f ca="1">(TODAY())*(TODAY())/217</f>
        <v>9633225.0737327188</v>
      </c>
    </row>
    <row r="5" spans="1:8" x14ac:dyDescent="0.75">
      <c r="C5" s="73"/>
      <c r="F5" s="78">
        <f ca="1">ROUNDUP(F10-40925941,0)</f>
        <v>883407</v>
      </c>
      <c r="G5" s="79">
        <f ca="1">F9*(F9/217)-9458839</f>
        <v>174651.15366658941</v>
      </c>
      <c r="H5" s="32">
        <v>9458839</v>
      </c>
    </row>
    <row r="6" spans="1:8" x14ac:dyDescent="0.75">
      <c r="A6" s="32" t="s">
        <v>158</v>
      </c>
      <c r="B6" s="32">
        <f>ROUNDUP(IF(ინვოისი!P16&gt;1,(150+50)*((ინვოისი!H11+1)/2)*ინვოისი!O16/ინვოისი!Y14*ინვოისი!M3,150*ინვოისი!M3*(ინვოისი!H11+1)/2),0)</f>
        <v>450</v>
      </c>
      <c r="F6" s="80">
        <f ca="1">F9+0.000000000001</f>
        <v>45721.629053935183</v>
      </c>
      <c r="G6" s="81">
        <f ca="1">G3-G4</f>
        <v>265.07993387058377</v>
      </c>
      <c r="H6" s="78">
        <f ca="1">ROUNDUP(G6,0)</f>
        <v>266</v>
      </c>
    </row>
    <row r="7" spans="1:8" x14ac:dyDescent="0.75">
      <c r="F7" s="82">
        <f ca="1">1+F3</f>
        <v>45722.629053935183</v>
      </c>
      <c r="G7" s="78">
        <f ca="1">ROUNDUP(G10-G16,0)</f>
        <v>304296</v>
      </c>
    </row>
    <row r="8" spans="1:8" x14ac:dyDescent="0.75">
      <c r="F8" s="83">
        <f ca="1">F9+0.123456789</f>
        <v>45721.752510724182</v>
      </c>
      <c r="G8" s="84">
        <f ca="1">G6*57846</f>
        <v>15333813.854677789</v>
      </c>
    </row>
    <row r="9" spans="1:8" x14ac:dyDescent="0.75">
      <c r="B9" s="32" cm="1">
        <f t="array" ref="B9">(IF(E10="ბოლდერინგი",(OR(AA51=List!X1:X31)),(IF(E10="სწრაფი ცოცვის კედელი",(OR(AA51=List!X1:X31)),(IF(E10="რთული ცოცვის კედელი",(OR(AA51=List!X1:X31)),(IF(E10="გასართობი კედელი",(OR(AA51=List!X1:X31)),0))))))))</f>
        <v>0</v>
      </c>
      <c r="F9" s="85">
        <f ca="1">(F3)</f>
        <v>45721.629053935183</v>
      </c>
      <c r="G9" s="86">
        <f ca="1">G8/2</f>
        <v>7666906.9273388945</v>
      </c>
    </row>
    <row r="10" spans="1:8" x14ac:dyDescent="0.75">
      <c r="F10" s="83">
        <f ca="1">F9*(F9/50)</f>
        <v>41809347.266912997</v>
      </c>
      <c r="G10" s="78">
        <f ca="1">ROUNDUP(F10-40941543,0)</f>
        <v>867805</v>
      </c>
    </row>
    <row r="11" spans="1:8" x14ac:dyDescent="0.75">
      <c r="F11" s="87"/>
      <c r="G11" s="86"/>
    </row>
    <row r="12" spans="1:8" x14ac:dyDescent="0.75">
      <c r="F12" s="81">
        <f ca="1">NOW()-TODAY()</f>
        <v>0.62905393518303754</v>
      </c>
      <c r="G12" s="86"/>
    </row>
    <row r="13" spans="1:8" x14ac:dyDescent="0.75">
      <c r="F13" s="81">
        <f ca="1">F12*1000</f>
        <v>629.05393518303754</v>
      </c>
      <c r="G13" s="86"/>
      <c r="H13" s="32" t="str">
        <f ca="1">CONCATENATE(I18,"/",H6)</f>
        <v>64/266</v>
      </c>
    </row>
    <row r="14" spans="1:8" x14ac:dyDescent="0.75">
      <c r="F14" s="78">
        <f ca="1">ROUNDUP(F13-571,0)</f>
        <v>59</v>
      </c>
      <c r="G14" s="86"/>
    </row>
    <row r="15" spans="1:8" x14ac:dyDescent="0.75">
      <c r="F15" s="83"/>
      <c r="G15" s="86"/>
    </row>
    <row r="16" spans="1:8" x14ac:dyDescent="0.75">
      <c r="F16" s="88">
        <f ca="1">F9*(F9/77)</f>
        <v>27148926.796696749</v>
      </c>
      <c r="G16" s="78">
        <f ca="1">ROUNDUP(F16-26585418,0)</f>
        <v>563509</v>
      </c>
    </row>
    <row r="17" spans="6:12" x14ac:dyDescent="0.75">
      <c r="F17" s="78"/>
      <c r="H17" s="32">
        <f ca="1">IF(G18&gt;500,F18-500,0)</f>
        <v>9632990.1536665894</v>
      </c>
    </row>
    <row r="18" spans="6:12" x14ac:dyDescent="0.75">
      <c r="F18" s="89">
        <f ca="1">F9*(F9/217)</f>
        <v>9633490.1536665894</v>
      </c>
      <c r="G18" s="78">
        <f ca="1">ROUNDUP(F18-9458810,0)</f>
        <v>174681</v>
      </c>
      <c r="H18" s="85">
        <f ca="1">TODAY()</f>
        <v>45721</v>
      </c>
      <c r="I18" s="32">
        <f ca="1">H18-DATE(YEAR(H18),1,0)</f>
        <v>64</v>
      </c>
      <c r="K18" s="90"/>
      <c r="L18" s="90"/>
    </row>
    <row r="19" spans="6:12" x14ac:dyDescent="0.75">
      <c r="F19" s="89">
        <f ca="1">F9*(F9/117)</f>
        <v>17867242.421757691</v>
      </c>
      <c r="G19" s="78">
        <f ca="1">ROUNDUP(F19-17496385,0)</f>
        <v>370858</v>
      </c>
      <c r="H19" s="85"/>
    </row>
    <row r="20" spans="6:12" x14ac:dyDescent="0.75">
      <c r="F20" s="78">
        <f ca="1">ROUNDUP(G10-G16,0)</f>
        <v>304296</v>
      </c>
      <c r="G20" s="78">
        <f ca="1">F20</f>
        <v>304296</v>
      </c>
    </row>
    <row r="21" spans="6:12" x14ac:dyDescent="0.75">
      <c r="F21" s="89">
        <f ca="1">F9*(F9/50)</f>
        <v>41809347.266912997</v>
      </c>
      <c r="G21" s="78">
        <f ca="1">ROUNDUP(F10-40941543,0)</f>
        <v>867805</v>
      </c>
    </row>
    <row r="22" spans="6:12" x14ac:dyDescent="0.75">
      <c r="F22" s="91"/>
    </row>
    <row r="25" spans="6:12" x14ac:dyDescent="0.75">
      <c r="F25" s="89"/>
    </row>
    <row r="26" spans="6:12" x14ac:dyDescent="0.75">
      <c r="F26" s="92"/>
    </row>
  </sheetData>
  <sheetProtection algorithmName="SHA-512" hashValue="SaiHYyIdv4teZ7DjtRx4Gjlb2odwuCc2hJwn/WIohvHJq8HhBFkVbEJpmZJfasbG+GAHEoyh38E2QObOXT2EZA==" saltValue="RfHN3RbMGGDzSdh5kYAT3Q==" spinCount="100000" sheet="1" selectLockedCells="1"/>
  <pageMargins left="0.7" right="0.7" top="0.75" bottom="0.75" header="0.3" footer="0.3"/>
  <pageSetup orientation="portrait" r:id="rId1"/>
  <ignoredErrors>
    <ignoredError sqref="B2" unlockedFormula="1"/>
    <ignoredError sqref="B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83E65-7CAD-43D3-AA02-FD235B0A06F5}">
  <dimension ref="A1:X3312"/>
  <sheetViews>
    <sheetView zoomScale="40" zoomScaleNormal="40" workbookViewId="0">
      <selection activeCell="W13" sqref="A1:X3312"/>
    </sheetView>
  </sheetViews>
  <sheetFormatPr defaultRowHeight="14.75" x14ac:dyDescent="0.75"/>
  <cols>
    <col min="2" max="2" width="21.7265625" bestFit="1" customWidth="1"/>
    <col min="3" max="3" width="21.58984375" bestFit="1" customWidth="1"/>
    <col min="4" max="4" width="22.1796875" bestFit="1" customWidth="1"/>
    <col min="5" max="5" width="22.40625" bestFit="1" customWidth="1"/>
    <col min="6" max="6" width="19.1796875" bestFit="1" customWidth="1"/>
    <col min="7" max="7" width="18.6328125" bestFit="1" customWidth="1"/>
    <col min="9" max="9" width="10.58984375" bestFit="1" customWidth="1"/>
    <col min="10" max="11" width="10.58984375" customWidth="1"/>
    <col min="12" max="12" width="14.58984375" bestFit="1" customWidth="1"/>
    <col min="13" max="17" width="10.58984375" customWidth="1"/>
    <col min="18" max="18" width="13.90625" bestFit="1" customWidth="1"/>
    <col min="19" max="19" width="10.58984375" customWidth="1"/>
    <col min="20" max="20" width="13.90625" bestFit="1" customWidth="1"/>
    <col min="21" max="21" width="18.953125" customWidth="1"/>
    <col min="22" max="22" width="12.1796875" bestFit="1" customWidth="1"/>
    <col min="23" max="23" width="12.1796875" customWidth="1"/>
    <col min="24" max="24" width="12.1796875" bestFit="1" customWidth="1"/>
  </cols>
  <sheetData>
    <row r="1" spans="1:24" x14ac:dyDescent="0.75">
      <c r="A1" s="198">
        <v>1</v>
      </c>
      <c r="B1" s="43"/>
      <c r="C1" s="200" t="s">
        <v>35</v>
      </c>
      <c r="D1" s="201"/>
      <c r="E1" s="201"/>
      <c r="F1" s="20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>
        <v>0</v>
      </c>
    </row>
    <row r="2" spans="1:24" x14ac:dyDescent="0.75">
      <c r="A2" s="199"/>
      <c r="B2" s="43"/>
      <c r="C2" s="44"/>
      <c r="D2" s="45" t="s">
        <v>38</v>
      </c>
      <c r="E2" s="45" t="s">
        <v>36</v>
      </c>
      <c r="F2" s="46" t="s">
        <v>37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>
        <v>1</v>
      </c>
    </row>
    <row r="3" spans="1:24" x14ac:dyDescent="0.75">
      <c r="A3" s="205">
        <v>2</v>
      </c>
      <c r="B3" s="47"/>
      <c r="C3" s="203" t="s">
        <v>42</v>
      </c>
      <c r="D3" s="203"/>
      <c r="E3" s="203"/>
      <c r="F3" s="203"/>
      <c r="G3" s="48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>
        <v>2</v>
      </c>
    </row>
    <row r="4" spans="1:24" x14ac:dyDescent="0.75">
      <c r="A4" s="198"/>
      <c r="B4" s="43"/>
      <c r="C4" s="49" t="s">
        <v>47</v>
      </c>
      <c r="D4" s="50" t="s">
        <v>43</v>
      </c>
      <c r="E4" s="50" t="s">
        <v>45</v>
      </c>
      <c r="F4" s="50" t="s">
        <v>44</v>
      </c>
      <c r="G4" s="48" t="s">
        <v>46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>
        <v>3</v>
      </c>
    </row>
    <row r="5" spans="1:24" x14ac:dyDescent="0.75">
      <c r="A5" s="206"/>
      <c r="B5" s="43"/>
      <c r="C5" s="49" t="s">
        <v>161</v>
      </c>
      <c r="D5" s="50" t="s">
        <v>79</v>
      </c>
      <c r="E5" s="50" t="s">
        <v>80</v>
      </c>
      <c r="F5" s="50" t="s">
        <v>81</v>
      </c>
      <c r="G5" s="48" t="s">
        <v>78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>
        <v>4</v>
      </c>
    </row>
    <row r="6" spans="1:24" x14ac:dyDescent="0.75">
      <c r="A6" s="195">
        <v>3</v>
      </c>
      <c r="B6" s="51"/>
      <c r="C6" s="196" t="s">
        <v>64</v>
      </c>
      <c r="D6" s="196"/>
      <c r="E6" s="196"/>
      <c r="F6" s="196"/>
      <c r="G6" s="196"/>
      <c r="H6" s="19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>
        <v>5</v>
      </c>
    </row>
    <row r="7" spans="1:24" x14ac:dyDescent="0.75">
      <c r="A7" s="195"/>
      <c r="B7" s="51"/>
      <c r="C7" s="52" t="s">
        <v>61</v>
      </c>
      <c r="D7" s="52" t="s">
        <v>65</v>
      </c>
      <c r="E7" s="52" t="s">
        <v>66</v>
      </c>
      <c r="F7" s="52" t="s">
        <v>67</v>
      </c>
      <c r="G7" s="52" t="s">
        <v>68</v>
      </c>
      <c r="H7" s="52" t="s">
        <v>69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>
        <v>6</v>
      </c>
    </row>
    <row r="8" spans="1:24" x14ac:dyDescent="0.75">
      <c r="A8" s="204"/>
      <c r="B8" s="53"/>
      <c r="C8" s="54" t="s">
        <v>72</v>
      </c>
      <c r="D8" s="54" t="s">
        <v>73</v>
      </c>
      <c r="E8" s="54" t="s">
        <v>74</v>
      </c>
      <c r="F8" s="54" t="s">
        <v>75</v>
      </c>
      <c r="G8" s="54" t="s">
        <v>76</v>
      </c>
      <c r="H8" s="54" t="s">
        <v>77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>
        <v>7</v>
      </c>
    </row>
    <row r="9" spans="1:24" x14ac:dyDescent="0.75">
      <c r="A9" s="195">
        <v>4</v>
      </c>
      <c r="B9" s="51"/>
      <c r="C9" s="207" t="s">
        <v>167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208"/>
      <c r="T9" s="208"/>
      <c r="U9" s="208"/>
      <c r="V9" s="209"/>
      <c r="W9" s="3"/>
      <c r="X9" s="3">
        <v>8</v>
      </c>
    </row>
    <row r="10" spans="1:24" x14ac:dyDescent="0.75">
      <c r="A10" s="195"/>
      <c r="B10" s="51" t="s">
        <v>190</v>
      </c>
      <c r="C10" s="52" t="s">
        <v>172</v>
      </c>
      <c r="D10" s="52" t="s">
        <v>201</v>
      </c>
      <c r="E10" s="52" t="s">
        <v>178</v>
      </c>
      <c r="F10" s="52" t="s">
        <v>175</v>
      </c>
      <c r="G10" s="52" t="s">
        <v>180</v>
      </c>
      <c r="H10" s="52" t="s">
        <v>181</v>
      </c>
      <c r="I10" s="52" t="s">
        <v>182</v>
      </c>
      <c r="J10" s="52" t="s">
        <v>200</v>
      </c>
      <c r="K10" s="52" t="s">
        <v>202</v>
      </c>
      <c r="L10" s="52" t="s">
        <v>203</v>
      </c>
      <c r="M10" s="52" t="s">
        <v>204</v>
      </c>
      <c r="N10" s="52" t="s">
        <v>205</v>
      </c>
      <c r="O10" s="52" t="s">
        <v>206</v>
      </c>
      <c r="P10" s="52" t="s">
        <v>207</v>
      </c>
      <c r="Q10" s="52" t="s">
        <v>209</v>
      </c>
      <c r="R10" s="52" t="s">
        <v>208</v>
      </c>
      <c r="S10" s="52" t="s">
        <v>210</v>
      </c>
      <c r="T10" s="52" t="s">
        <v>211</v>
      </c>
      <c r="U10" s="52" t="s">
        <v>183</v>
      </c>
      <c r="V10" s="52" t="s">
        <v>184</v>
      </c>
      <c r="W10" s="3"/>
      <c r="X10" s="3">
        <v>9</v>
      </c>
    </row>
    <row r="11" spans="1:24" x14ac:dyDescent="0.75">
      <c r="A11" s="195"/>
      <c r="B11" s="55"/>
      <c r="C11" s="52">
        <f>ROUNDUP(C12*ინვოისი!M3,0)</f>
        <v>30</v>
      </c>
      <c r="D11" s="52">
        <f>ROUNDUP(D12*ინვოისი!M3,0)</f>
        <v>60</v>
      </c>
      <c r="E11" s="52">
        <f>ROUNDUP(E12*ინვოისი!M3,0)</f>
        <v>60</v>
      </c>
      <c r="F11" s="52">
        <f>ROUNDUP(F12*ინვოისი!M3,0)</f>
        <v>24</v>
      </c>
      <c r="G11" s="52">
        <f>ROUNDUP(G12*ინვოისი!M3,0)</f>
        <v>27</v>
      </c>
      <c r="H11" s="52">
        <f>ROUNDUP(H12*ინვოისი!M3,0)</f>
        <v>45</v>
      </c>
      <c r="I11" s="52">
        <f>ROUNDUP(I12*ინვოისი!M3,0)</f>
        <v>45</v>
      </c>
      <c r="J11" s="52">
        <f>ROUNDUP(J12*ინვოისი!M3,0)</f>
        <v>60</v>
      </c>
      <c r="K11" s="52">
        <f>ROUNDUP(K12*ინვოისი!M3,0)</f>
        <v>60</v>
      </c>
      <c r="L11" s="52">
        <f>ROUNDUP(L12*ინვოისი!M3,0)</f>
        <v>60</v>
      </c>
      <c r="M11" s="52">
        <f>ROUNDUP(M12*ინვოისი!M3,0)</f>
        <v>60</v>
      </c>
      <c r="N11" s="52">
        <f>ROUNDUP(N12*ინვოისი!M3,0)</f>
        <v>60</v>
      </c>
      <c r="O11" s="52">
        <f>ROUNDUP(O12*ინვოისი!M3,0)</f>
        <v>60</v>
      </c>
      <c r="P11" s="52">
        <f>ROUNDUP(P12*ინვოისი!M3,0)</f>
        <v>60</v>
      </c>
      <c r="Q11" s="52">
        <f>ROUNDUP(Q12*ინვოისი!M3,0)</f>
        <v>60</v>
      </c>
      <c r="R11" s="52">
        <f>ROUNDUP(R12*ინვოისი!M3,0)</f>
        <v>60</v>
      </c>
      <c r="S11" s="52">
        <f>ROUNDUP(S12*ინვოისი!M3,0)</f>
        <v>60</v>
      </c>
      <c r="T11" s="52">
        <f>ROUNDUP(T12*ინვოისი!M3,0)</f>
        <v>60</v>
      </c>
      <c r="U11" s="52">
        <f>ROUNDUP(U12*ინვოისი!M3,0)</f>
        <v>5799</v>
      </c>
      <c r="V11" s="52">
        <f>ROUNDUP(V12*ინვოისი!M3,0)</f>
        <v>6667</v>
      </c>
      <c r="W11" s="3"/>
      <c r="X11" s="3">
        <v>10</v>
      </c>
    </row>
    <row r="12" spans="1:24" x14ac:dyDescent="0.75">
      <c r="A12" s="51"/>
      <c r="B12" s="55"/>
      <c r="C12" s="52">
        <f>IFERROR(ROUNDUP(IF(ინვოისი!$AA$51&gt;0,10-10*ინვოისი!$AA$51/100,10),0),10)</f>
        <v>10</v>
      </c>
      <c r="D12" s="52">
        <f>IFERROR(ROUNDUP(IF(ინვოისი!$AA$51&gt;0,20-20*ინვოისი!$AA$51/100,20),0),20)</f>
        <v>20</v>
      </c>
      <c r="E12" s="52">
        <f>IFERROR(ROUNDUP(IF(ინვოისი!$AA$51&gt;0,20-20*ინვოისი!$AA$51/100,20),0),20)</f>
        <v>20</v>
      </c>
      <c r="F12" s="52">
        <f>IFERROR(ROUNDUP(IF(ინვოისი!$AA$51&gt;0,8-8*ინვოისი!$AA$51/100,8),0),8)</f>
        <v>8</v>
      </c>
      <c r="G12" s="52">
        <f>IFERROR(ROUNDUP(IF(ინვოისი!$AA$51&gt;0,9-9*ინვოისი!$AA$51/100,9),0),9)</f>
        <v>9</v>
      </c>
      <c r="H12" s="52">
        <f>IFERROR(ROUNDUP(IF(ინვოისი!$AA$51&gt;0,15-15*ინვოისი!$AA$51/100,15),0),15)</f>
        <v>15</v>
      </c>
      <c r="I12" s="52">
        <f>IFERROR(ROUNDUP(IF(ინვოისი!$AA$51&gt;0,15-15*ინვოისი!$AA$51/100,15),0),15)</f>
        <v>15</v>
      </c>
      <c r="J12" s="52">
        <f>IFERROR(ROUNDUP(IF(ინვოისი!$AA$51&gt;0,20-20*ინვოისი!$AA$51/100,20),0),20)</f>
        <v>20</v>
      </c>
      <c r="K12" s="52">
        <f>IFERROR(ROUNDUP(IF(ინვოისი!$AA$51&gt;0,20-20*ინვოისი!$AA$51/100,20),0),20)</f>
        <v>20</v>
      </c>
      <c r="L12" s="52">
        <f>IFERROR(ROUNDUP(IF(ინვოისი!$AA$51&gt;0,20-20*ინვოისი!$AA$51/100,20),0),20)</f>
        <v>20</v>
      </c>
      <c r="M12" s="52">
        <f>IFERROR(ROUNDUP(IF(ინვოისი!$AA$51&gt;0,20-20*ინვოისი!$AA$51/100,20),0),20)</f>
        <v>20</v>
      </c>
      <c r="N12" s="52">
        <f>IFERROR(ROUNDUP(IF(ინვოისი!$AA$51&gt;0,20-20*ინვოისი!$AA$51/100,20),0),20)</f>
        <v>20</v>
      </c>
      <c r="O12" s="52">
        <f>IFERROR(ROUNDUP(IF(ინვოისი!$AA$51&gt;0,20-20*ინვოისი!$AA$51/100,20),0),20)</f>
        <v>20</v>
      </c>
      <c r="P12" s="52">
        <f>IFERROR(ROUNDUP(IF(ინვოისი!$AA$51&gt;0,20-20*ინვოისი!$AA$51/100,20),0),20)</f>
        <v>20</v>
      </c>
      <c r="Q12" s="52">
        <f>IFERROR(ROUNDUP(IF(ინვოისი!$AA$51&gt;0,20-20*ინვოისი!$AA$51/100,20),0),20)</f>
        <v>20</v>
      </c>
      <c r="R12" s="52">
        <f>IFERROR(ROUNDUP(IF(ინვოისი!$AA$51&gt;0,20-20*ინვოისი!$AA$51/100,20),0),20)</f>
        <v>20</v>
      </c>
      <c r="S12" s="52">
        <f>IFERROR(ROUNDUP(IF(ინვოისი!$AA$51&gt;0,20-20*ინვოისი!$AA$51/100,20),0),20)</f>
        <v>20</v>
      </c>
      <c r="T12" s="52">
        <f>IFERROR(ROUNDUP(IF(ინვოისი!$AA$51&gt;0,20-20*ინვოისი!$AA$51/100,20),0),20)</f>
        <v>20</v>
      </c>
      <c r="U12" s="52">
        <f>IFERROR(ROUNDUP(IF(ინვოისი!$AA$51&gt;0,1937-1937*ინვოისი!$AA$51/100,1937),0),1937)</f>
        <v>1937</v>
      </c>
      <c r="V12" s="52">
        <f>IFERROR(ROUNDUP(IF(ინვოისი!$AA$51&gt;0,2227-2227*ინვოისი!$AA$51/100,2227),0),2227)</f>
        <v>2227</v>
      </c>
      <c r="W12" s="3"/>
      <c r="X12" s="3">
        <v>11</v>
      </c>
    </row>
    <row r="13" spans="1:24" x14ac:dyDescent="0.75">
      <c r="A13" s="195">
        <v>5</v>
      </c>
      <c r="B13" s="51"/>
      <c r="C13" s="196" t="s">
        <v>168</v>
      </c>
      <c r="D13" s="196"/>
      <c r="E13" s="196"/>
      <c r="F13" s="196"/>
      <c r="G13" s="197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>
        <v>12</v>
      </c>
    </row>
    <row r="14" spans="1:24" x14ac:dyDescent="0.75">
      <c r="A14" s="195"/>
      <c r="B14" s="51" t="s">
        <v>190</v>
      </c>
      <c r="C14" s="52" t="s">
        <v>172</v>
      </c>
      <c r="D14" s="52" t="s">
        <v>201</v>
      </c>
      <c r="E14" s="52" t="s">
        <v>178</v>
      </c>
      <c r="F14" s="52" t="s">
        <v>179</v>
      </c>
      <c r="G14" s="52" t="s">
        <v>181</v>
      </c>
      <c r="H14" s="52" t="s">
        <v>200</v>
      </c>
      <c r="I14" s="52" t="s">
        <v>202</v>
      </c>
      <c r="J14" s="52" t="s">
        <v>203</v>
      </c>
      <c r="K14" s="52" t="s">
        <v>204</v>
      </c>
      <c r="L14" s="52" t="s">
        <v>205</v>
      </c>
      <c r="M14" s="52" t="s">
        <v>206</v>
      </c>
      <c r="N14" s="52" t="s">
        <v>207</v>
      </c>
      <c r="O14" s="52" t="s">
        <v>209</v>
      </c>
      <c r="P14" s="52" t="s">
        <v>208</v>
      </c>
      <c r="Q14" s="52" t="s">
        <v>210</v>
      </c>
      <c r="R14" s="52" t="s">
        <v>211</v>
      </c>
      <c r="S14" s="52" t="s">
        <v>219</v>
      </c>
      <c r="T14" s="3"/>
      <c r="U14" s="3"/>
      <c r="V14" s="3"/>
      <c r="W14" s="3"/>
      <c r="X14" s="3">
        <v>13</v>
      </c>
    </row>
    <row r="15" spans="1:24" x14ac:dyDescent="0.75">
      <c r="A15" s="195"/>
      <c r="B15" s="51"/>
      <c r="C15" s="52">
        <f>ROUNDUP(C16*ინვოისი!M3,0)</f>
        <v>749</v>
      </c>
      <c r="D15" s="52">
        <f>ROUNDUP(D16*ინვოისი!M3,0)</f>
        <v>1348</v>
      </c>
      <c r="E15" s="52">
        <f>ROUNDUP(E16*ინვოისი!M3,0)</f>
        <v>1348</v>
      </c>
      <c r="F15" s="52">
        <f>ROUNDUP(F16*ინვოისი!M3,0)</f>
        <v>1048</v>
      </c>
      <c r="G15" s="52">
        <f>ROUNDUP(G16*ინვოისი!M3,0)</f>
        <v>1048</v>
      </c>
      <c r="H15" s="52">
        <f>ROUNDUP(H16*ინვოისი!M3,0)</f>
        <v>1348</v>
      </c>
      <c r="I15" s="52">
        <f>ROUNDUP(I16*ინვოისი!M3,0)</f>
        <v>1348</v>
      </c>
      <c r="J15" s="52">
        <f>ROUNDUP(J16*ინვოისი!M3,0)</f>
        <v>1348</v>
      </c>
      <c r="K15" s="52">
        <f>ROUNDUP(K16*ინვოისი!M3,0)</f>
        <v>1348</v>
      </c>
      <c r="L15" s="52">
        <f>ROUNDUP(L16*ინვოისი!M3,0)</f>
        <v>1348</v>
      </c>
      <c r="M15" s="52">
        <f>ROUNDUP(M16*ინვოისი!M3,0)</f>
        <v>1348</v>
      </c>
      <c r="N15" s="52">
        <f>ROUNDUP(N16*ინვოისი!M3,0)</f>
        <v>1348</v>
      </c>
      <c r="O15" s="52">
        <f>ROUNDUP(O16*ინვოისი!M3,0)</f>
        <v>1348</v>
      </c>
      <c r="P15" s="52">
        <f>ROUNDUP(P16*ინვოისი!M3,0)</f>
        <v>1348</v>
      </c>
      <c r="Q15" s="52">
        <f>ROUNDUP(Q16*ინვოისი!M3,0)</f>
        <v>1348</v>
      </c>
      <c r="R15" s="52">
        <f>ROUNDUP(R16*ინვოისი!M3,0)</f>
        <v>1348</v>
      </c>
      <c r="S15" s="52">
        <f>ROUNDUP(S16*ინვოისი!M3,0)</f>
        <v>1348</v>
      </c>
      <c r="T15" s="3"/>
      <c r="U15" s="3"/>
      <c r="V15" s="3"/>
      <c r="W15" s="3"/>
      <c r="X15" s="3">
        <v>14</v>
      </c>
    </row>
    <row r="16" spans="1:24" x14ac:dyDescent="0.75">
      <c r="A16" s="51"/>
      <c r="B16" s="51"/>
      <c r="C16" s="52">
        <f>IFERROR(ROUNDUP(IF(ინვოისი!$AA$51&gt;0,250-250*ინვოისი!$AA$51/100,250),0),250)</f>
        <v>250</v>
      </c>
      <c r="D16" s="52">
        <f>IFERROR(ROUNDUP(IF(ინვოისი!$AA$51&gt;0,450-450*ინვოისი!$AA$51/100,450),0),450)</f>
        <v>450</v>
      </c>
      <c r="E16" s="52">
        <f>IFERROR(ROUNDUP(IF(ინვოისი!$AA$51&gt;0,450-450*ინვოისი!$AA$51/100,450),0),450)</f>
        <v>450</v>
      </c>
      <c r="F16" s="52">
        <f>IFERROR(ROUNDUP(IF(ინვოისი!$AA$51&gt;0,350-350*ინვოისი!$AA$51/100,350),0),350)</f>
        <v>350</v>
      </c>
      <c r="G16" s="52">
        <f>IFERROR(ROUNDUP(IF(ინვოისი!$AA$51&gt;0,350-350*ინვოისი!$AA$51/100,350),0),350)</f>
        <v>350</v>
      </c>
      <c r="H16" s="52">
        <f>IFERROR(ROUNDUP(IF(ინვოისი!$AA$51&gt;0,450-450*ინვოისი!$AA$51/100,450),0),450)</f>
        <v>450</v>
      </c>
      <c r="I16" s="52">
        <f>IFERROR(ROUNDUP(IF(ინვოისი!$AA$51&gt;0,450-450*ინვოისი!$AA$51/100,450),0),450)</f>
        <v>450</v>
      </c>
      <c r="J16" s="52">
        <f>IFERROR(ROUNDUP(IF(ინვოისი!$AA$51&gt;0,450-450*ინვოისი!$AA$51/100,450),0),450)</f>
        <v>450</v>
      </c>
      <c r="K16" s="52">
        <f>IFERROR(ROUNDUP(IF(ინვოისი!$AA$51&gt;0,450-450*ინვოისი!$AA$51/100,450),0),450)</f>
        <v>450</v>
      </c>
      <c r="L16" s="52">
        <f>IFERROR(ROUNDUP(IF(ინვოისი!$AA$51&gt;0,450-450*ინვოისი!$AA$51/100,450),0),450)</f>
        <v>450</v>
      </c>
      <c r="M16" s="52">
        <f>IFERROR(ROUNDUP(IF(ინვოისი!$AA$51&gt;0,450-450*ინვოისი!$AA$51/100,450),0),450)</f>
        <v>450</v>
      </c>
      <c r="N16" s="52">
        <f>IFERROR(ROUNDUP(IF(ინვოისი!$AA$51&gt;0,450-450*ინვოისი!$AA$51/100,450),0),450)</f>
        <v>450</v>
      </c>
      <c r="O16" s="52">
        <f>IFERROR(ROUNDUP(IF(ინვოისი!$AA$51&gt;0,450-450*ინვოისი!$AA$51/100,450),0),450)</f>
        <v>450</v>
      </c>
      <c r="P16" s="52">
        <f>IFERROR(ROUNDUP(IF(ინვოისი!$AA$51&gt;0,450-450*ინვოისი!$AA$51/100,450),0),450)</f>
        <v>450</v>
      </c>
      <c r="Q16" s="52">
        <f>IFERROR(ROUNDUP(IF(ინვოისი!$AA$51&gt;0,450-450*ინვოისი!$AA$51/100,450),0),450)</f>
        <v>450</v>
      </c>
      <c r="R16" s="52">
        <f>IFERROR(ROUNDUP(IF(ინვოისი!$AA$51&gt;0,450-450*ინვოისი!$AA$51/100,450),0),450)</f>
        <v>450</v>
      </c>
      <c r="S16" s="52">
        <f>IFERROR(ROUNDUP(IF(ინვოისი!$AA$51&gt;0,450-450*ინვოისი!$AA$51/100,450),0),450)</f>
        <v>450</v>
      </c>
      <c r="T16" s="3"/>
      <c r="U16" s="3"/>
      <c r="V16" s="3"/>
      <c r="W16" s="3"/>
      <c r="X16" s="3">
        <v>15</v>
      </c>
    </row>
    <row r="17" spans="1:24" x14ac:dyDescent="0.75">
      <c r="A17" s="195">
        <v>6</v>
      </c>
      <c r="B17" s="51"/>
      <c r="C17" s="196" t="s">
        <v>169</v>
      </c>
      <c r="D17" s="196"/>
      <c r="E17" s="196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>
        <v>16</v>
      </c>
    </row>
    <row r="18" spans="1:24" x14ac:dyDescent="0.75">
      <c r="A18" s="195"/>
      <c r="B18" s="51" t="s">
        <v>190</v>
      </c>
      <c r="C18" s="52" t="s">
        <v>173</v>
      </c>
      <c r="D18" s="52" t="s">
        <v>176</v>
      </c>
      <c r="E18" s="52" t="s">
        <v>177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>
        <v>17</v>
      </c>
    </row>
    <row r="19" spans="1:24" x14ac:dyDescent="0.75">
      <c r="A19" s="195"/>
      <c r="B19" s="51"/>
      <c r="C19" s="52">
        <f>ROUNDUP(C20*ინვოისი!M3,0)</f>
        <v>12</v>
      </c>
      <c r="D19" s="52">
        <f>ROUNDUP(D20*ინვოისი!M3,0)</f>
        <v>15</v>
      </c>
      <c r="E19" s="52">
        <f>ROUNDUP(E20*ინვოისი!M3,0)</f>
        <v>18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>
        <v>18</v>
      </c>
    </row>
    <row r="20" spans="1:24" x14ac:dyDescent="0.75">
      <c r="A20" s="51"/>
      <c r="B20" s="51"/>
      <c r="C20" s="52">
        <f>IFERROR(ROUNDUP(IF(ინვოისი!$AA$51&gt;0,4-4*ინვოისი!$AA$51/100,4),0),4)</f>
        <v>4</v>
      </c>
      <c r="D20" s="52">
        <f>IFERROR(ROUNDUP(IF(ინვოისი!$AA$51&gt;0,5-5*ინვოისი!$AA$51/100,5),0),5)</f>
        <v>5</v>
      </c>
      <c r="E20" s="52">
        <f>IFERROR(ROUNDUP(IF(ინვოისი!$AA$51&gt;0,6-6*ინვოისი!$AA$51/100,6),0),6)</f>
        <v>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>
        <v>19</v>
      </c>
    </row>
    <row r="21" spans="1:24" x14ac:dyDescent="0.75">
      <c r="A21" s="195">
        <v>7</v>
      </c>
      <c r="B21" s="51"/>
      <c r="C21" s="196" t="s">
        <v>170</v>
      </c>
      <c r="D21" s="196"/>
      <c r="E21" s="196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>
        <v>20</v>
      </c>
    </row>
    <row r="22" spans="1:24" x14ac:dyDescent="0.75">
      <c r="A22" s="195"/>
      <c r="B22" s="51" t="s">
        <v>190</v>
      </c>
      <c r="C22" s="52" t="s">
        <v>174</v>
      </c>
      <c r="D22" s="52" t="s">
        <v>177</v>
      </c>
      <c r="E22" s="52" t="s">
        <v>173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>
        <v>21</v>
      </c>
    </row>
    <row r="23" spans="1:24" x14ac:dyDescent="0.75">
      <c r="A23" s="195"/>
      <c r="B23" s="51"/>
      <c r="C23" s="52">
        <f>ROUNDUP(C24*ინვოისი!M3,0)</f>
        <v>165</v>
      </c>
      <c r="D23" s="52">
        <f>ROUNDUP(D24*ინვოისი!M3,0)</f>
        <v>201</v>
      </c>
      <c r="E23" s="52">
        <f>ROUNDUP(E24*ინვოისი!M3,0)</f>
        <v>111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>
        <v>22</v>
      </c>
    </row>
    <row r="24" spans="1:24" x14ac:dyDescent="0.75">
      <c r="A24" s="51"/>
      <c r="B24" s="51"/>
      <c r="C24" s="52">
        <f>IFERROR(ROUNDUP(IF(ინვოისი!$AA$51&gt;0,55-55*ინვოისი!$AA$51/100,55),0),55)</f>
        <v>55</v>
      </c>
      <c r="D24" s="52">
        <f>IFERROR(ROUNDUP(IF(ინვოისი!$AA$51&gt;0,67-67*ინვოისი!$AA$51/100,67),0),67)</f>
        <v>67</v>
      </c>
      <c r="E24" s="52">
        <f>IFERROR(ROUNDUP(IF(ინვოისი!$AA$51&gt;0,37-37*ინვოისი!$AA$51/100,37),0),37)</f>
        <v>37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>
        <v>23</v>
      </c>
    </row>
    <row r="25" spans="1:24" x14ac:dyDescent="0.75">
      <c r="A25" s="195">
        <v>8</v>
      </c>
      <c r="B25" s="51"/>
      <c r="C25" s="196" t="s">
        <v>171</v>
      </c>
      <c r="D25" s="196"/>
      <c r="E25" s="196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>
        <v>24</v>
      </c>
    </row>
    <row r="26" spans="1:24" x14ac:dyDescent="0.75">
      <c r="A26" s="195"/>
      <c r="B26" s="51" t="s">
        <v>190</v>
      </c>
      <c r="C26" s="52" t="s">
        <v>174</v>
      </c>
      <c r="D26" s="52" t="s">
        <v>177</v>
      </c>
      <c r="E26" s="52" t="s">
        <v>173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>
        <v>25</v>
      </c>
    </row>
    <row r="27" spans="1:24" x14ac:dyDescent="0.75">
      <c r="A27" s="195"/>
      <c r="B27" s="51"/>
      <c r="C27" s="52">
        <f>ROUNDUP(C28*ინვოისი!M3,0)</f>
        <v>57</v>
      </c>
      <c r="D27" s="52">
        <f>ROUNDUP(D28*ინვოისი!M3,0)</f>
        <v>75</v>
      </c>
      <c r="E27" s="52">
        <f>ROUNDUP(E28*ინვოისი!M3,0)</f>
        <v>60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>
        <v>26</v>
      </c>
    </row>
    <row r="28" spans="1:24" x14ac:dyDescent="0.75">
      <c r="A28" s="51"/>
      <c r="B28" s="51"/>
      <c r="C28" s="52">
        <f>IFERROR(ROUNDUP(IF(ინვოისი!$AA$51&gt;0,19-19*ინვოისი!$AA$51/100,19),0),19)</f>
        <v>19</v>
      </c>
      <c r="D28" s="52">
        <f>IFERROR(ROUNDUP(IF(ინვოისი!$AA$51&gt;0,25-25*ინვოისი!$AA$51/100,25),0),25)</f>
        <v>25</v>
      </c>
      <c r="E28" s="52">
        <f>IFERROR(ROUNDUP(IF(ინვოისი!$AA$51&gt;0,20-20*ინვოისი!$AA$51/100,20),0),20)</f>
        <v>20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>
        <v>27</v>
      </c>
    </row>
    <row r="29" spans="1:24" x14ac:dyDescent="0.75">
      <c r="A29" s="195">
        <v>9</v>
      </c>
      <c r="B29" s="51"/>
      <c r="C29" s="56" t="s">
        <v>126</v>
      </c>
      <c r="D29" s="50"/>
      <c r="E29" s="50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>
        <v>28</v>
      </c>
    </row>
    <row r="30" spans="1:24" x14ac:dyDescent="0.75">
      <c r="A30" s="195"/>
      <c r="B30" s="51" t="s">
        <v>190</v>
      </c>
      <c r="C30" s="52" t="s">
        <v>174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>
        <v>29</v>
      </c>
    </row>
    <row r="31" spans="1:24" x14ac:dyDescent="0.75">
      <c r="A31" s="195"/>
      <c r="B31" s="51"/>
      <c r="C31" s="52">
        <f>ROUNDUP(C32*ინვოისი!M3,0)</f>
        <v>276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>
        <v>30</v>
      </c>
    </row>
    <row r="32" spans="1:24" x14ac:dyDescent="0.75">
      <c r="A32" s="51"/>
      <c r="B32" s="51"/>
      <c r="C32" s="52">
        <f>IFERROR(ROUNDUP(IF(ინვოისი!$AA$51&gt;0,92-92*ინვოისი!$AA$51/100,92),0),92)</f>
        <v>92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>
        <v>31</v>
      </c>
    </row>
    <row r="33" spans="1:24" x14ac:dyDescent="0.75">
      <c r="A33" s="195">
        <v>10</v>
      </c>
      <c r="B33" s="51"/>
      <c r="C33" s="56" t="s">
        <v>185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>
        <v>32</v>
      </c>
    </row>
    <row r="34" spans="1:24" x14ac:dyDescent="0.75">
      <c r="A34" s="195"/>
      <c r="B34" s="51" t="s">
        <v>190</v>
      </c>
      <c r="C34" s="52" t="s">
        <v>186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>
        <v>33</v>
      </c>
    </row>
    <row r="35" spans="1:24" x14ac:dyDescent="0.75">
      <c r="A35" s="195"/>
      <c r="B35" s="51"/>
      <c r="C35" s="52">
        <f>ROUNDUP(C36*ინვოისი!M3,0)</f>
        <v>8083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>
        <v>34</v>
      </c>
    </row>
    <row r="36" spans="1:24" x14ac:dyDescent="0.75">
      <c r="A36" s="51"/>
      <c r="B36" s="51"/>
      <c r="C36" s="52">
        <f>IFERROR(ROUNDUP(IF(ინვოისი!$AA$51&gt;0,2700-2700*ინვოისი!$AA$51/100,2700),0),2700)</f>
        <v>2700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>
        <v>35</v>
      </c>
    </row>
    <row r="37" spans="1:24" x14ac:dyDescent="0.75">
      <c r="A37" s="195">
        <v>11</v>
      </c>
      <c r="B37" s="51"/>
      <c r="C37" s="56" t="s">
        <v>187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>
        <v>36</v>
      </c>
    </row>
    <row r="38" spans="1:24" x14ac:dyDescent="0.75">
      <c r="A38" s="195"/>
      <c r="B38" s="51" t="s">
        <v>190</v>
      </c>
      <c r="C38" s="52" t="s">
        <v>175</v>
      </c>
      <c r="D38" s="52" t="s">
        <v>214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>
        <v>37</v>
      </c>
    </row>
    <row r="39" spans="1:24" x14ac:dyDescent="0.75">
      <c r="A39" s="195"/>
      <c r="B39" s="51"/>
      <c r="C39" s="52">
        <f>ROUNDUP(C40*ინვოისი!M3,0)</f>
        <v>830</v>
      </c>
      <c r="D39" s="52">
        <f>ROUNDUP(D40*ინვოისი!M3,0)</f>
        <v>321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>
        <v>38</v>
      </c>
    </row>
    <row r="40" spans="1:24" x14ac:dyDescent="0.75">
      <c r="A40" s="51"/>
      <c r="B40" s="51"/>
      <c r="C40" s="52">
        <f>IFERROR(ROUNDUP(IF(ინვოისი!$AA$51&gt;0,277-277*ინვოისი!$AA$51/100,277),0),277)</f>
        <v>277</v>
      </c>
      <c r="D40" s="52">
        <f>IFERROR(ROUNDUP(IF(ინვოისი!$AA$51&gt;0,107-107*ინვოისი!$AA$51/100,107),0),107)</f>
        <v>107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>
        <v>39</v>
      </c>
    </row>
    <row r="41" spans="1:24" x14ac:dyDescent="0.75">
      <c r="A41" s="195">
        <v>12</v>
      </c>
      <c r="B41" s="51"/>
      <c r="C41" s="56" t="s">
        <v>128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>
        <v>40</v>
      </c>
    </row>
    <row r="42" spans="1:24" x14ac:dyDescent="0.75">
      <c r="A42" s="195"/>
      <c r="B42" s="51" t="s">
        <v>190</v>
      </c>
      <c r="C42" s="52" t="s">
        <v>174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>
        <v>41</v>
      </c>
    </row>
    <row r="43" spans="1:24" x14ac:dyDescent="0.75">
      <c r="A43" s="195"/>
      <c r="B43" s="51"/>
      <c r="C43" s="52">
        <f>ROUNDUP(C44*ინვოისი!M3,0)</f>
        <v>75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>
        <v>42</v>
      </c>
    </row>
    <row r="44" spans="1:24" x14ac:dyDescent="0.75">
      <c r="A44" s="51"/>
      <c r="B44" s="51"/>
      <c r="C44" s="52">
        <f>IFERROR(ROUNDUP(IF(ინვოისი!$AA$51&gt;0,25-25*ინვოისი!$AA$51/100,25),0),25)</f>
        <v>25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>
        <v>43</v>
      </c>
    </row>
    <row r="45" spans="1:24" x14ac:dyDescent="0.75">
      <c r="A45" s="195">
        <v>13</v>
      </c>
      <c r="B45" s="51"/>
      <c r="C45" s="56" t="s">
        <v>120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>
        <v>44</v>
      </c>
    </row>
    <row r="46" spans="1:24" x14ac:dyDescent="0.75">
      <c r="A46" s="195"/>
      <c r="B46" s="51" t="s">
        <v>190</v>
      </c>
      <c r="C46" s="52" t="s">
        <v>175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>
        <v>45</v>
      </c>
    </row>
    <row r="47" spans="1:24" x14ac:dyDescent="0.75">
      <c r="A47" s="195"/>
      <c r="B47" s="51"/>
      <c r="C47" s="52">
        <f>ROUNDUP(C48*ინვოისი!M3,0)</f>
        <v>2994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>
        <v>46</v>
      </c>
    </row>
    <row r="48" spans="1:24" x14ac:dyDescent="0.75">
      <c r="A48" s="52"/>
      <c r="B48" s="52"/>
      <c r="C48" s="52">
        <f>IFERROR(ROUNDUP(IF(ინვოისი!$AA$51&gt;0,1000-1000*ინვოისი!$AA$51/100,1000),0),1000)</f>
        <v>1000</v>
      </c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>
        <v>47</v>
      </c>
    </row>
    <row r="49" spans="1:24" x14ac:dyDescent="0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>
        <v>48</v>
      </c>
    </row>
    <row r="50" spans="1:24" x14ac:dyDescent="0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>
        <v>49</v>
      </c>
    </row>
    <row r="51" spans="1:24" x14ac:dyDescent="0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>
        <v>50</v>
      </c>
    </row>
    <row r="52" spans="1:24" x14ac:dyDescent="0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>
        <v>51</v>
      </c>
    </row>
    <row r="53" spans="1:24" x14ac:dyDescent="0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>
        <v>52</v>
      </c>
    </row>
    <row r="54" spans="1:24" x14ac:dyDescent="0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>
        <v>53</v>
      </c>
    </row>
    <row r="55" spans="1:24" x14ac:dyDescent="0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>
        <v>54</v>
      </c>
    </row>
    <row r="56" spans="1:24" x14ac:dyDescent="0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>
        <v>55</v>
      </c>
    </row>
    <row r="57" spans="1:24" x14ac:dyDescent="0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>
        <v>56</v>
      </c>
    </row>
    <row r="58" spans="1:24" x14ac:dyDescent="0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>
        <v>57</v>
      </c>
    </row>
    <row r="59" spans="1:24" x14ac:dyDescent="0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>
        <v>58</v>
      </c>
    </row>
    <row r="60" spans="1:24" x14ac:dyDescent="0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>
        <v>59</v>
      </c>
    </row>
    <row r="61" spans="1:24" x14ac:dyDescent="0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>
        <v>60</v>
      </c>
    </row>
    <row r="62" spans="1:24" x14ac:dyDescent="0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>
        <v>61</v>
      </c>
    </row>
    <row r="63" spans="1:24" x14ac:dyDescent="0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>
        <v>62</v>
      </c>
    </row>
    <row r="64" spans="1:24" x14ac:dyDescent="0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>
        <v>63</v>
      </c>
    </row>
    <row r="65" spans="1:24" x14ac:dyDescent="0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>
        <v>64</v>
      </c>
    </row>
    <row r="66" spans="1:24" x14ac:dyDescent="0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>
        <v>65</v>
      </c>
    </row>
    <row r="67" spans="1:24" x14ac:dyDescent="0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>
        <v>66</v>
      </c>
    </row>
    <row r="68" spans="1:24" x14ac:dyDescent="0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>
        <v>67</v>
      </c>
    </row>
    <row r="69" spans="1:24" x14ac:dyDescent="0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>
        <v>68</v>
      </c>
    </row>
    <row r="70" spans="1:24" x14ac:dyDescent="0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>
        <v>69</v>
      </c>
    </row>
    <row r="71" spans="1:24" x14ac:dyDescent="0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>
        <v>70</v>
      </c>
    </row>
    <row r="72" spans="1:24" x14ac:dyDescent="0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>
        <v>71</v>
      </c>
    </row>
    <row r="73" spans="1:24" x14ac:dyDescent="0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>
        <v>72</v>
      </c>
    </row>
    <row r="74" spans="1:24" x14ac:dyDescent="0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>
        <v>73</v>
      </c>
    </row>
    <row r="75" spans="1:24" x14ac:dyDescent="0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>
        <v>74</v>
      </c>
    </row>
    <row r="76" spans="1:24" x14ac:dyDescent="0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>
        <v>75</v>
      </c>
    </row>
    <row r="77" spans="1:24" x14ac:dyDescent="0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>
        <v>76</v>
      </c>
    </row>
    <row r="78" spans="1:24" x14ac:dyDescent="0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>
        <v>77</v>
      </c>
    </row>
    <row r="79" spans="1:24" x14ac:dyDescent="0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>
        <v>78</v>
      </c>
    </row>
    <row r="80" spans="1:24" x14ac:dyDescent="0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>
        <v>79</v>
      </c>
    </row>
    <row r="81" spans="1:24" x14ac:dyDescent="0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>
        <v>80</v>
      </c>
    </row>
    <row r="82" spans="1:24" x14ac:dyDescent="0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>
        <v>81</v>
      </c>
    </row>
    <row r="83" spans="1:24" x14ac:dyDescent="0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>
        <v>82</v>
      </c>
    </row>
    <row r="84" spans="1:24" x14ac:dyDescent="0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>
        <v>83</v>
      </c>
    </row>
    <row r="85" spans="1:24" x14ac:dyDescent="0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>
        <v>84</v>
      </c>
    </row>
    <row r="86" spans="1:24" x14ac:dyDescent="0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>
        <v>85</v>
      </c>
    </row>
    <row r="87" spans="1:24" x14ac:dyDescent="0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>
        <v>86</v>
      </c>
    </row>
    <row r="88" spans="1:24" x14ac:dyDescent="0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>
        <v>87</v>
      </c>
    </row>
    <row r="89" spans="1:24" x14ac:dyDescent="0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>
        <v>88</v>
      </c>
    </row>
    <row r="90" spans="1:24" x14ac:dyDescent="0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>
        <v>89</v>
      </c>
    </row>
    <row r="91" spans="1:24" x14ac:dyDescent="0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>
        <v>90</v>
      </c>
    </row>
    <row r="92" spans="1:24" x14ac:dyDescent="0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>
        <v>91</v>
      </c>
    </row>
    <row r="93" spans="1:24" x14ac:dyDescent="0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>
        <v>92</v>
      </c>
    </row>
    <row r="94" spans="1:24" x14ac:dyDescent="0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>
        <v>93</v>
      </c>
    </row>
    <row r="95" spans="1:24" x14ac:dyDescent="0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>
        <v>94</v>
      </c>
    </row>
    <row r="96" spans="1:24" x14ac:dyDescent="0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>
        <v>95</v>
      </c>
    </row>
    <row r="97" spans="1:24" x14ac:dyDescent="0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>
        <v>96</v>
      </c>
    </row>
    <row r="98" spans="1:24" x14ac:dyDescent="0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>
        <v>97</v>
      </c>
    </row>
    <row r="99" spans="1:24" x14ac:dyDescent="0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>
        <v>98</v>
      </c>
    </row>
    <row r="100" spans="1:24" x14ac:dyDescent="0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>
        <v>99</v>
      </c>
    </row>
    <row r="101" spans="1:24" x14ac:dyDescent="0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>
        <v>100</v>
      </c>
    </row>
    <row r="102" spans="1:24" x14ac:dyDescent="0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>
        <v>101</v>
      </c>
    </row>
    <row r="103" spans="1:24" x14ac:dyDescent="0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>
        <v>102</v>
      </c>
    </row>
    <row r="104" spans="1:24" x14ac:dyDescent="0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>
        <v>103</v>
      </c>
    </row>
    <row r="105" spans="1:24" x14ac:dyDescent="0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>
        <v>104</v>
      </c>
    </row>
    <row r="106" spans="1:24" x14ac:dyDescent="0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>
        <v>105</v>
      </c>
    </row>
    <row r="107" spans="1:24" x14ac:dyDescent="0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>
        <v>106</v>
      </c>
    </row>
    <row r="108" spans="1:24" x14ac:dyDescent="0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>
        <v>107</v>
      </c>
    </row>
    <row r="109" spans="1:24" x14ac:dyDescent="0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>
        <v>108</v>
      </c>
    </row>
    <row r="110" spans="1:24" x14ac:dyDescent="0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>
        <v>109</v>
      </c>
    </row>
    <row r="111" spans="1:24" x14ac:dyDescent="0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>
        <v>110</v>
      </c>
    </row>
    <row r="112" spans="1:24" x14ac:dyDescent="0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>
        <v>111</v>
      </c>
    </row>
    <row r="113" spans="1:24" x14ac:dyDescent="0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>
        <v>112</v>
      </c>
    </row>
    <row r="114" spans="1:24" x14ac:dyDescent="0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>
        <v>113</v>
      </c>
    </row>
    <row r="115" spans="1:24" x14ac:dyDescent="0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>
        <v>114</v>
      </c>
    </row>
    <row r="116" spans="1:24" x14ac:dyDescent="0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>
        <v>115</v>
      </c>
    </row>
    <row r="117" spans="1:24" x14ac:dyDescent="0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>
        <v>116</v>
      </c>
    </row>
    <row r="118" spans="1:24" x14ac:dyDescent="0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>
        <v>117</v>
      </c>
    </row>
    <row r="119" spans="1:24" x14ac:dyDescent="0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>
        <v>118</v>
      </c>
    </row>
    <row r="120" spans="1:24" x14ac:dyDescent="0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>
        <v>119</v>
      </c>
    </row>
    <row r="121" spans="1:24" x14ac:dyDescent="0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>
        <v>120</v>
      </c>
    </row>
    <row r="122" spans="1:24" x14ac:dyDescent="0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>
        <v>121</v>
      </c>
    </row>
    <row r="123" spans="1:24" x14ac:dyDescent="0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>
        <v>122</v>
      </c>
    </row>
    <row r="124" spans="1:24" x14ac:dyDescent="0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>
        <v>123</v>
      </c>
    </row>
    <row r="125" spans="1:24" x14ac:dyDescent="0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>
        <v>124</v>
      </c>
    </row>
    <row r="126" spans="1:24" x14ac:dyDescent="0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>
        <v>125</v>
      </c>
    </row>
    <row r="127" spans="1:24" x14ac:dyDescent="0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>
        <v>126</v>
      </c>
    </row>
    <row r="128" spans="1:24" x14ac:dyDescent="0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>
        <v>127</v>
      </c>
    </row>
    <row r="129" spans="1:24" x14ac:dyDescent="0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>
        <v>128</v>
      </c>
    </row>
    <row r="130" spans="1:24" x14ac:dyDescent="0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>
        <v>129</v>
      </c>
    </row>
    <row r="131" spans="1:24" x14ac:dyDescent="0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>
        <v>130</v>
      </c>
    </row>
    <row r="132" spans="1:24" x14ac:dyDescent="0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>
        <v>131</v>
      </c>
    </row>
    <row r="133" spans="1:24" x14ac:dyDescent="0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>
        <v>132</v>
      </c>
    </row>
    <row r="134" spans="1:24" x14ac:dyDescent="0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>
        <v>133</v>
      </c>
    </row>
    <row r="135" spans="1:24" x14ac:dyDescent="0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>
        <v>134</v>
      </c>
    </row>
    <row r="136" spans="1:24" x14ac:dyDescent="0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>
        <v>135</v>
      </c>
    </row>
    <row r="137" spans="1:24" x14ac:dyDescent="0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>
        <v>136</v>
      </c>
    </row>
    <row r="138" spans="1:24" x14ac:dyDescent="0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>
        <v>137</v>
      </c>
    </row>
    <row r="139" spans="1:24" x14ac:dyDescent="0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>
        <v>138</v>
      </c>
    </row>
    <row r="140" spans="1:24" x14ac:dyDescent="0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>
        <v>139</v>
      </c>
    </row>
    <row r="141" spans="1:24" x14ac:dyDescent="0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>
        <v>140</v>
      </c>
    </row>
    <row r="142" spans="1:24" x14ac:dyDescent="0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>
        <v>141</v>
      </c>
    </row>
    <row r="143" spans="1:24" x14ac:dyDescent="0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>
        <v>142</v>
      </c>
    </row>
    <row r="144" spans="1:24" x14ac:dyDescent="0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>
        <v>143</v>
      </c>
    </row>
    <row r="145" spans="1:24" x14ac:dyDescent="0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>
        <v>144</v>
      </c>
    </row>
    <row r="146" spans="1:24" x14ac:dyDescent="0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>
        <v>145</v>
      </c>
    </row>
    <row r="147" spans="1:24" x14ac:dyDescent="0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>
        <v>146</v>
      </c>
    </row>
    <row r="148" spans="1:24" x14ac:dyDescent="0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>
        <v>147</v>
      </c>
    </row>
    <row r="149" spans="1:24" x14ac:dyDescent="0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>
        <v>148</v>
      </c>
    </row>
    <row r="150" spans="1:24" x14ac:dyDescent="0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>
        <v>149</v>
      </c>
    </row>
    <row r="151" spans="1:24" x14ac:dyDescent="0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>
        <v>150</v>
      </c>
    </row>
    <row r="152" spans="1:24" x14ac:dyDescent="0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>
        <v>151</v>
      </c>
    </row>
    <row r="153" spans="1:24" x14ac:dyDescent="0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>
        <v>152</v>
      </c>
    </row>
    <row r="154" spans="1:24" x14ac:dyDescent="0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>
        <v>153</v>
      </c>
    </row>
    <row r="155" spans="1:24" x14ac:dyDescent="0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>
        <v>154</v>
      </c>
    </row>
    <row r="156" spans="1:24" x14ac:dyDescent="0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>
        <v>155</v>
      </c>
    </row>
    <row r="157" spans="1:24" x14ac:dyDescent="0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>
        <v>156</v>
      </c>
    </row>
    <row r="158" spans="1:24" x14ac:dyDescent="0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>
        <v>157</v>
      </c>
    </row>
    <row r="159" spans="1:24" x14ac:dyDescent="0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>
        <v>158</v>
      </c>
    </row>
    <row r="160" spans="1:24" x14ac:dyDescent="0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>
        <v>159</v>
      </c>
    </row>
    <row r="161" spans="1:24" x14ac:dyDescent="0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>
        <v>160</v>
      </c>
    </row>
    <row r="162" spans="1:24" x14ac:dyDescent="0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>
        <v>161</v>
      </c>
    </row>
    <row r="163" spans="1:24" x14ac:dyDescent="0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>
        <v>162</v>
      </c>
    </row>
    <row r="164" spans="1:24" x14ac:dyDescent="0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>
        <v>163</v>
      </c>
    </row>
    <row r="165" spans="1:24" x14ac:dyDescent="0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>
        <v>164</v>
      </c>
    </row>
    <row r="166" spans="1:24" x14ac:dyDescent="0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>
        <v>165</v>
      </c>
    </row>
    <row r="167" spans="1:24" x14ac:dyDescent="0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>
        <v>166</v>
      </c>
    </row>
    <row r="168" spans="1:24" x14ac:dyDescent="0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>
        <v>167</v>
      </c>
    </row>
    <row r="169" spans="1:24" x14ac:dyDescent="0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>
        <v>168</v>
      </c>
    </row>
    <row r="170" spans="1:24" x14ac:dyDescent="0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>
        <v>169</v>
      </c>
    </row>
    <row r="171" spans="1:24" x14ac:dyDescent="0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>
        <v>170</v>
      </c>
    </row>
    <row r="172" spans="1:24" x14ac:dyDescent="0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>
        <v>171</v>
      </c>
    </row>
    <row r="173" spans="1:24" x14ac:dyDescent="0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>
        <v>172</v>
      </c>
    </row>
    <row r="174" spans="1:24" x14ac:dyDescent="0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>
        <v>173</v>
      </c>
    </row>
    <row r="175" spans="1:24" x14ac:dyDescent="0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>
        <v>174</v>
      </c>
    </row>
    <row r="176" spans="1:24" x14ac:dyDescent="0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>
        <v>175</v>
      </c>
    </row>
    <row r="177" spans="1:24" x14ac:dyDescent="0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>
        <v>176</v>
      </c>
    </row>
    <row r="178" spans="1:24" x14ac:dyDescent="0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>
        <v>177</v>
      </c>
    </row>
    <row r="179" spans="1:24" x14ac:dyDescent="0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>
        <v>178</v>
      </c>
    </row>
    <row r="180" spans="1:24" x14ac:dyDescent="0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>
        <v>179</v>
      </c>
    </row>
    <row r="181" spans="1:24" x14ac:dyDescent="0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>
        <v>180</v>
      </c>
    </row>
    <row r="182" spans="1:24" x14ac:dyDescent="0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>
        <v>181</v>
      </c>
    </row>
    <row r="183" spans="1:24" x14ac:dyDescent="0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>
        <v>182</v>
      </c>
    </row>
    <row r="184" spans="1:24" x14ac:dyDescent="0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>
        <v>183</v>
      </c>
    </row>
    <row r="185" spans="1:24" x14ac:dyDescent="0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>
        <v>184</v>
      </c>
    </row>
    <row r="186" spans="1:24" x14ac:dyDescent="0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>
        <v>185</v>
      </c>
    </row>
    <row r="187" spans="1:24" x14ac:dyDescent="0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>
        <v>186</v>
      </c>
    </row>
    <row r="188" spans="1:24" x14ac:dyDescent="0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>
        <v>187</v>
      </c>
    </row>
    <row r="189" spans="1:24" x14ac:dyDescent="0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>
        <v>188</v>
      </c>
    </row>
    <row r="190" spans="1:24" x14ac:dyDescent="0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>
        <v>189</v>
      </c>
    </row>
    <row r="191" spans="1:24" x14ac:dyDescent="0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>
        <v>190</v>
      </c>
    </row>
    <row r="192" spans="1:24" x14ac:dyDescent="0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>
        <v>191</v>
      </c>
    </row>
    <row r="193" spans="1:24" x14ac:dyDescent="0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>
        <v>192</v>
      </c>
    </row>
    <row r="194" spans="1:24" x14ac:dyDescent="0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>
        <v>193</v>
      </c>
    </row>
    <row r="195" spans="1:24" x14ac:dyDescent="0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>
        <v>194</v>
      </c>
    </row>
    <row r="196" spans="1:24" x14ac:dyDescent="0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>
        <v>195</v>
      </c>
    </row>
    <row r="197" spans="1:24" x14ac:dyDescent="0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>
        <v>196</v>
      </c>
    </row>
    <row r="198" spans="1:24" x14ac:dyDescent="0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>
        <v>197</v>
      </c>
    </row>
    <row r="199" spans="1:24" x14ac:dyDescent="0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>
        <v>198</v>
      </c>
    </row>
    <row r="200" spans="1:24" x14ac:dyDescent="0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>
        <v>199</v>
      </c>
    </row>
    <row r="201" spans="1:24" x14ac:dyDescent="0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>
        <v>200</v>
      </c>
    </row>
    <row r="202" spans="1:24" x14ac:dyDescent="0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>
        <v>201</v>
      </c>
    </row>
    <row r="203" spans="1:24" x14ac:dyDescent="0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>
        <v>202</v>
      </c>
    </row>
    <row r="204" spans="1:24" x14ac:dyDescent="0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>
        <v>203</v>
      </c>
    </row>
    <row r="205" spans="1:24" x14ac:dyDescent="0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>
        <v>204</v>
      </c>
    </row>
    <row r="206" spans="1:24" x14ac:dyDescent="0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>
        <v>205</v>
      </c>
    </row>
    <row r="207" spans="1:24" x14ac:dyDescent="0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>
        <v>206</v>
      </c>
    </row>
    <row r="208" spans="1:24" x14ac:dyDescent="0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>
        <v>207</v>
      </c>
    </row>
    <row r="209" spans="1:24" x14ac:dyDescent="0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>
        <v>208</v>
      </c>
    </row>
    <row r="210" spans="1:24" x14ac:dyDescent="0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>
        <v>209</v>
      </c>
    </row>
    <row r="211" spans="1:24" x14ac:dyDescent="0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>
        <v>210</v>
      </c>
    </row>
    <row r="212" spans="1:24" x14ac:dyDescent="0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>
        <v>211</v>
      </c>
    </row>
    <row r="213" spans="1:24" x14ac:dyDescent="0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>
        <v>212</v>
      </c>
    </row>
    <row r="214" spans="1:24" x14ac:dyDescent="0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>
        <v>213</v>
      </c>
    </row>
    <row r="215" spans="1:24" x14ac:dyDescent="0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>
        <v>214</v>
      </c>
    </row>
    <row r="216" spans="1:24" x14ac:dyDescent="0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>
        <v>215</v>
      </c>
    </row>
    <row r="217" spans="1:24" x14ac:dyDescent="0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>
        <v>216</v>
      </c>
    </row>
    <row r="218" spans="1:24" x14ac:dyDescent="0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>
        <v>217</v>
      </c>
    </row>
    <row r="219" spans="1:24" x14ac:dyDescent="0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>
        <v>218</v>
      </c>
    </row>
    <row r="220" spans="1:24" x14ac:dyDescent="0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>
        <v>219</v>
      </c>
    </row>
    <row r="221" spans="1:24" x14ac:dyDescent="0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>
        <v>220</v>
      </c>
    </row>
    <row r="222" spans="1:24" x14ac:dyDescent="0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>
        <v>221</v>
      </c>
    </row>
    <row r="223" spans="1:24" x14ac:dyDescent="0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>
        <v>222</v>
      </c>
    </row>
    <row r="224" spans="1:24" x14ac:dyDescent="0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>
        <v>223</v>
      </c>
    </row>
    <row r="225" spans="1:24" x14ac:dyDescent="0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>
        <v>224</v>
      </c>
    </row>
    <row r="226" spans="1:24" x14ac:dyDescent="0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>
        <v>225</v>
      </c>
    </row>
    <row r="227" spans="1:24" x14ac:dyDescent="0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>
        <v>226</v>
      </c>
    </row>
    <row r="228" spans="1:24" x14ac:dyDescent="0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>
        <v>227</v>
      </c>
    </row>
    <row r="229" spans="1:24" x14ac:dyDescent="0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>
        <v>228</v>
      </c>
    </row>
    <row r="230" spans="1:24" x14ac:dyDescent="0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>
        <v>229</v>
      </c>
    </row>
    <row r="231" spans="1:24" x14ac:dyDescent="0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>
        <v>230</v>
      </c>
    </row>
    <row r="232" spans="1:24" x14ac:dyDescent="0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>
        <v>231</v>
      </c>
    </row>
    <row r="233" spans="1:24" x14ac:dyDescent="0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>
        <v>232</v>
      </c>
    </row>
    <row r="234" spans="1:24" x14ac:dyDescent="0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>
        <v>233</v>
      </c>
    </row>
    <row r="235" spans="1:24" x14ac:dyDescent="0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>
        <v>234</v>
      </c>
    </row>
    <row r="236" spans="1:24" x14ac:dyDescent="0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>
        <v>235</v>
      </c>
    </row>
    <row r="237" spans="1:24" x14ac:dyDescent="0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>
        <v>236</v>
      </c>
    </row>
    <row r="238" spans="1:24" x14ac:dyDescent="0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>
        <v>237</v>
      </c>
    </row>
    <row r="239" spans="1:24" x14ac:dyDescent="0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>
        <v>238</v>
      </c>
    </row>
    <row r="240" spans="1:24" x14ac:dyDescent="0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>
        <v>239</v>
      </c>
    </row>
    <row r="241" spans="1:24" x14ac:dyDescent="0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>
        <v>240</v>
      </c>
    </row>
    <row r="242" spans="1:24" x14ac:dyDescent="0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>
        <v>241</v>
      </c>
    </row>
    <row r="243" spans="1:24" x14ac:dyDescent="0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>
        <v>242</v>
      </c>
    </row>
    <row r="244" spans="1:24" x14ac:dyDescent="0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>
        <v>243</v>
      </c>
    </row>
    <row r="245" spans="1:24" x14ac:dyDescent="0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>
        <v>244</v>
      </c>
    </row>
    <row r="246" spans="1:24" x14ac:dyDescent="0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>
        <v>245</v>
      </c>
    </row>
    <row r="247" spans="1:24" x14ac:dyDescent="0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>
        <v>246</v>
      </c>
    </row>
    <row r="248" spans="1:24" x14ac:dyDescent="0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>
        <v>247</v>
      </c>
    </row>
    <row r="249" spans="1:24" x14ac:dyDescent="0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>
        <v>248</v>
      </c>
    </row>
    <row r="250" spans="1:24" x14ac:dyDescent="0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>
        <v>249</v>
      </c>
    </row>
    <row r="251" spans="1:24" x14ac:dyDescent="0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>
        <v>250</v>
      </c>
    </row>
    <row r="252" spans="1:24" x14ac:dyDescent="0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>
        <v>251</v>
      </c>
    </row>
    <row r="253" spans="1:24" x14ac:dyDescent="0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>
        <v>252</v>
      </c>
    </row>
    <row r="254" spans="1:24" x14ac:dyDescent="0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>
        <v>253</v>
      </c>
    </row>
    <row r="255" spans="1:24" x14ac:dyDescent="0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>
        <v>254</v>
      </c>
    </row>
    <row r="256" spans="1:24" x14ac:dyDescent="0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>
        <v>255</v>
      </c>
    </row>
    <row r="257" spans="1:24" x14ac:dyDescent="0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>
        <v>256</v>
      </c>
    </row>
    <row r="258" spans="1:24" x14ac:dyDescent="0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>
        <v>257</v>
      </c>
    </row>
    <row r="259" spans="1:24" x14ac:dyDescent="0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>
        <v>258</v>
      </c>
    </row>
    <row r="260" spans="1:24" x14ac:dyDescent="0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>
        <v>259</v>
      </c>
    </row>
    <row r="261" spans="1:24" x14ac:dyDescent="0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>
        <v>260</v>
      </c>
    </row>
    <row r="262" spans="1:24" x14ac:dyDescent="0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>
        <v>261</v>
      </c>
    </row>
    <row r="263" spans="1:24" x14ac:dyDescent="0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>
        <v>262</v>
      </c>
    </row>
    <row r="264" spans="1:24" x14ac:dyDescent="0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>
        <v>263</v>
      </c>
    </row>
    <row r="265" spans="1:24" x14ac:dyDescent="0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>
        <v>264</v>
      </c>
    </row>
    <row r="266" spans="1:24" x14ac:dyDescent="0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>
        <v>265</v>
      </c>
    </row>
    <row r="267" spans="1:24" x14ac:dyDescent="0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>
        <v>266</v>
      </c>
    </row>
    <row r="268" spans="1:24" x14ac:dyDescent="0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>
        <v>267</v>
      </c>
    </row>
    <row r="269" spans="1:24" x14ac:dyDescent="0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>
        <v>268</v>
      </c>
    </row>
    <row r="270" spans="1:24" x14ac:dyDescent="0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>
        <v>269</v>
      </c>
    </row>
    <row r="271" spans="1:24" x14ac:dyDescent="0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>
        <v>270</v>
      </c>
    </row>
    <row r="272" spans="1:24" x14ac:dyDescent="0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>
        <v>271</v>
      </c>
    </row>
    <row r="273" spans="1:24" x14ac:dyDescent="0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>
        <v>272</v>
      </c>
    </row>
    <row r="274" spans="1:24" x14ac:dyDescent="0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>
        <v>273</v>
      </c>
    </row>
    <row r="275" spans="1:24" x14ac:dyDescent="0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>
        <v>274</v>
      </c>
    </row>
    <row r="276" spans="1:24" x14ac:dyDescent="0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>
        <v>275</v>
      </c>
    </row>
    <row r="277" spans="1:24" x14ac:dyDescent="0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>
        <v>276</v>
      </c>
    </row>
    <row r="278" spans="1:24" x14ac:dyDescent="0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>
        <v>277</v>
      </c>
    </row>
    <row r="279" spans="1:24" x14ac:dyDescent="0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>
        <v>278</v>
      </c>
    </row>
    <row r="280" spans="1:24" x14ac:dyDescent="0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>
        <v>279</v>
      </c>
    </row>
    <row r="281" spans="1:24" x14ac:dyDescent="0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>
        <v>280</v>
      </c>
    </row>
    <row r="282" spans="1:24" x14ac:dyDescent="0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>
        <v>281</v>
      </c>
    </row>
    <row r="283" spans="1:24" x14ac:dyDescent="0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>
        <v>282</v>
      </c>
    </row>
    <row r="284" spans="1:24" x14ac:dyDescent="0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>
        <v>283</v>
      </c>
    </row>
    <row r="285" spans="1:24" x14ac:dyDescent="0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>
        <v>284</v>
      </c>
    </row>
    <row r="286" spans="1:24" x14ac:dyDescent="0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>
        <v>285</v>
      </c>
    </row>
    <row r="287" spans="1:24" x14ac:dyDescent="0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>
        <v>286</v>
      </c>
    </row>
    <row r="288" spans="1:24" x14ac:dyDescent="0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>
        <v>287</v>
      </c>
    </row>
    <row r="289" spans="1:24" x14ac:dyDescent="0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>
        <v>288</v>
      </c>
    </row>
    <row r="290" spans="1:24" x14ac:dyDescent="0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>
        <v>289</v>
      </c>
    </row>
    <row r="291" spans="1:24" x14ac:dyDescent="0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>
        <v>290</v>
      </c>
    </row>
    <row r="292" spans="1:24" x14ac:dyDescent="0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>
        <v>291</v>
      </c>
    </row>
    <row r="293" spans="1:24" x14ac:dyDescent="0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>
        <v>292</v>
      </c>
    </row>
    <row r="294" spans="1:24" x14ac:dyDescent="0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>
        <v>293</v>
      </c>
    </row>
    <row r="295" spans="1:24" x14ac:dyDescent="0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>
        <v>294</v>
      </c>
    </row>
    <row r="296" spans="1:24" x14ac:dyDescent="0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>
        <v>295</v>
      </c>
    </row>
    <row r="297" spans="1:24" x14ac:dyDescent="0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>
        <v>296</v>
      </c>
    </row>
    <row r="298" spans="1:24" x14ac:dyDescent="0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>
        <v>297</v>
      </c>
    </row>
    <row r="299" spans="1:24" x14ac:dyDescent="0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>
        <v>298</v>
      </c>
    </row>
    <row r="300" spans="1:24" x14ac:dyDescent="0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>
        <v>299</v>
      </c>
    </row>
    <row r="301" spans="1:24" x14ac:dyDescent="0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>
        <v>300</v>
      </c>
    </row>
    <row r="302" spans="1:24" x14ac:dyDescent="0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>
        <v>301</v>
      </c>
    </row>
    <row r="303" spans="1:24" x14ac:dyDescent="0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>
        <v>302</v>
      </c>
    </row>
    <row r="304" spans="1:24" x14ac:dyDescent="0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>
        <v>303</v>
      </c>
    </row>
    <row r="305" spans="1:24" x14ac:dyDescent="0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>
        <v>304</v>
      </c>
    </row>
    <row r="306" spans="1:24" x14ac:dyDescent="0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>
        <v>305</v>
      </c>
    </row>
    <row r="307" spans="1:24" x14ac:dyDescent="0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>
        <v>306</v>
      </c>
    </row>
    <row r="308" spans="1:24" x14ac:dyDescent="0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>
        <v>307</v>
      </c>
    </row>
    <row r="309" spans="1:24" x14ac:dyDescent="0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>
        <v>308</v>
      </c>
    </row>
    <row r="310" spans="1:24" x14ac:dyDescent="0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>
        <v>309</v>
      </c>
    </row>
    <row r="311" spans="1:24" x14ac:dyDescent="0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>
        <v>310</v>
      </c>
    </row>
    <row r="312" spans="1:24" x14ac:dyDescent="0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>
        <v>311</v>
      </c>
    </row>
    <row r="313" spans="1:24" x14ac:dyDescent="0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>
        <v>312</v>
      </c>
    </row>
    <row r="314" spans="1:24" x14ac:dyDescent="0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>
        <v>313</v>
      </c>
    </row>
    <row r="315" spans="1:24" x14ac:dyDescent="0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>
        <v>314</v>
      </c>
    </row>
    <row r="316" spans="1:24" x14ac:dyDescent="0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>
        <v>315</v>
      </c>
    </row>
    <row r="317" spans="1:24" x14ac:dyDescent="0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>
        <v>316</v>
      </c>
    </row>
    <row r="318" spans="1:24" x14ac:dyDescent="0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>
        <v>317</v>
      </c>
    </row>
    <row r="319" spans="1:24" x14ac:dyDescent="0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>
        <v>318</v>
      </c>
    </row>
    <row r="320" spans="1:24" x14ac:dyDescent="0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>
        <v>319</v>
      </c>
    </row>
    <row r="321" spans="1:24" x14ac:dyDescent="0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>
        <v>320</v>
      </c>
    </row>
    <row r="322" spans="1:24" x14ac:dyDescent="0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>
        <v>321</v>
      </c>
    </row>
    <row r="323" spans="1:24" x14ac:dyDescent="0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>
        <v>322</v>
      </c>
    </row>
    <row r="324" spans="1:24" x14ac:dyDescent="0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>
        <v>323</v>
      </c>
    </row>
    <row r="325" spans="1:24" x14ac:dyDescent="0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>
        <v>324</v>
      </c>
    </row>
    <row r="326" spans="1:24" x14ac:dyDescent="0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>
        <v>325</v>
      </c>
    </row>
    <row r="327" spans="1:24" x14ac:dyDescent="0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>
        <v>326</v>
      </c>
    </row>
    <row r="328" spans="1:24" x14ac:dyDescent="0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>
        <v>327</v>
      </c>
    </row>
    <row r="329" spans="1:24" x14ac:dyDescent="0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>
        <v>328</v>
      </c>
    </row>
    <row r="330" spans="1:24" x14ac:dyDescent="0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>
        <v>329</v>
      </c>
    </row>
    <row r="331" spans="1:24" x14ac:dyDescent="0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>
        <v>330</v>
      </c>
    </row>
    <row r="332" spans="1:24" x14ac:dyDescent="0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>
        <v>331</v>
      </c>
    </row>
    <row r="333" spans="1:24" x14ac:dyDescent="0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>
        <v>332</v>
      </c>
    </row>
    <row r="334" spans="1:24" x14ac:dyDescent="0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>
        <v>333</v>
      </c>
    </row>
    <row r="335" spans="1:24" x14ac:dyDescent="0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>
        <v>334</v>
      </c>
    </row>
    <row r="336" spans="1:24" x14ac:dyDescent="0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>
        <v>335</v>
      </c>
    </row>
    <row r="337" spans="1:24" x14ac:dyDescent="0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>
        <v>336</v>
      </c>
    </row>
    <row r="338" spans="1:24" x14ac:dyDescent="0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>
        <v>337</v>
      </c>
    </row>
    <row r="339" spans="1:24" x14ac:dyDescent="0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>
        <v>338</v>
      </c>
    </row>
    <row r="340" spans="1:24" x14ac:dyDescent="0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>
        <v>339</v>
      </c>
    </row>
    <row r="341" spans="1:24" x14ac:dyDescent="0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>
        <v>340</v>
      </c>
    </row>
    <row r="342" spans="1:24" x14ac:dyDescent="0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>
        <v>341</v>
      </c>
    </row>
    <row r="343" spans="1:24" x14ac:dyDescent="0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>
        <v>342</v>
      </c>
    </row>
    <row r="344" spans="1:24" x14ac:dyDescent="0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>
        <v>343</v>
      </c>
    </row>
    <row r="345" spans="1:24" x14ac:dyDescent="0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>
        <v>344</v>
      </c>
    </row>
    <row r="346" spans="1:24" x14ac:dyDescent="0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>
        <v>345</v>
      </c>
    </row>
    <row r="347" spans="1:24" x14ac:dyDescent="0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>
        <v>346</v>
      </c>
    </row>
    <row r="348" spans="1:24" x14ac:dyDescent="0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>
        <v>347</v>
      </c>
    </row>
    <row r="349" spans="1:24" x14ac:dyDescent="0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>
        <v>348</v>
      </c>
    </row>
    <row r="350" spans="1:24" x14ac:dyDescent="0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>
        <v>349</v>
      </c>
    </row>
    <row r="351" spans="1:24" x14ac:dyDescent="0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>
        <v>350</v>
      </c>
    </row>
    <row r="352" spans="1:24" x14ac:dyDescent="0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>
        <v>351</v>
      </c>
    </row>
    <row r="353" spans="1:24" x14ac:dyDescent="0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>
        <v>352</v>
      </c>
    </row>
    <row r="354" spans="1:24" x14ac:dyDescent="0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>
        <v>353</v>
      </c>
    </row>
    <row r="355" spans="1:24" x14ac:dyDescent="0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>
        <v>354</v>
      </c>
    </row>
    <row r="356" spans="1:24" x14ac:dyDescent="0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>
        <v>355</v>
      </c>
    </row>
    <row r="357" spans="1:24" x14ac:dyDescent="0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>
        <v>356</v>
      </c>
    </row>
    <row r="358" spans="1:24" x14ac:dyDescent="0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>
        <v>357</v>
      </c>
    </row>
    <row r="359" spans="1:24" x14ac:dyDescent="0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>
        <v>358</v>
      </c>
    </row>
    <row r="360" spans="1:24" x14ac:dyDescent="0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>
        <v>359</v>
      </c>
    </row>
    <row r="361" spans="1:24" x14ac:dyDescent="0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>
        <v>360</v>
      </c>
    </row>
    <row r="362" spans="1:24" x14ac:dyDescent="0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>
        <v>361</v>
      </c>
    </row>
    <row r="363" spans="1:24" x14ac:dyDescent="0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>
        <v>362</v>
      </c>
    </row>
    <row r="364" spans="1:24" x14ac:dyDescent="0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>
        <v>363</v>
      </c>
    </row>
    <row r="365" spans="1:24" x14ac:dyDescent="0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>
        <v>364</v>
      </c>
    </row>
    <row r="366" spans="1:24" x14ac:dyDescent="0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>
        <v>365</v>
      </c>
    </row>
    <row r="367" spans="1:24" x14ac:dyDescent="0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>
        <v>366</v>
      </c>
    </row>
    <row r="368" spans="1:24" x14ac:dyDescent="0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>
        <v>367</v>
      </c>
    </row>
    <row r="369" spans="1:24" x14ac:dyDescent="0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>
        <v>368</v>
      </c>
    </row>
    <row r="370" spans="1:24" x14ac:dyDescent="0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>
        <v>369</v>
      </c>
    </row>
    <row r="371" spans="1:24" x14ac:dyDescent="0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>
        <v>370</v>
      </c>
    </row>
    <row r="372" spans="1:24" x14ac:dyDescent="0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>
        <v>371</v>
      </c>
    </row>
    <row r="373" spans="1:24" x14ac:dyDescent="0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>
        <v>372</v>
      </c>
    </row>
    <row r="374" spans="1:24" x14ac:dyDescent="0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>
        <v>373</v>
      </c>
    </row>
    <row r="375" spans="1:24" x14ac:dyDescent="0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>
        <v>374</v>
      </c>
    </row>
    <row r="376" spans="1:24" x14ac:dyDescent="0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>
        <v>375</v>
      </c>
    </row>
    <row r="377" spans="1:24" x14ac:dyDescent="0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>
        <v>376</v>
      </c>
    </row>
    <row r="378" spans="1:24" x14ac:dyDescent="0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>
        <v>377</v>
      </c>
    </row>
    <row r="379" spans="1:24" x14ac:dyDescent="0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>
        <v>378</v>
      </c>
    </row>
    <row r="380" spans="1:24" x14ac:dyDescent="0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>
        <v>379</v>
      </c>
    </row>
    <row r="381" spans="1:24" x14ac:dyDescent="0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>
        <v>380</v>
      </c>
    </row>
    <row r="382" spans="1:24" x14ac:dyDescent="0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>
        <v>381</v>
      </c>
    </row>
    <row r="383" spans="1:24" x14ac:dyDescent="0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>
        <v>382</v>
      </c>
    </row>
    <row r="384" spans="1:24" x14ac:dyDescent="0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>
        <v>383</v>
      </c>
    </row>
    <row r="385" spans="1:24" x14ac:dyDescent="0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>
        <v>384</v>
      </c>
    </row>
    <row r="386" spans="1:24" x14ac:dyDescent="0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>
        <v>385</v>
      </c>
    </row>
    <row r="387" spans="1:24" x14ac:dyDescent="0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>
        <v>386</v>
      </c>
    </row>
    <row r="388" spans="1:24" x14ac:dyDescent="0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>
        <v>387</v>
      </c>
    </row>
    <row r="389" spans="1:24" x14ac:dyDescent="0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>
        <v>388</v>
      </c>
    </row>
    <row r="390" spans="1:24" x14ac:dyDescent="0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>
        <v>389</v>
      </c>
    </row>
    <row r="391" spans="1:24" x14ac:dyDescent="0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>
        <v>390</v>
      </c>
    </row>
    <row r="392" spans="1:24" x14ac:dyDescent="0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>
        <v>391</v>
      </c>
    </row>
    <row r="393" spans="1:24" x14ac:dyDescent="0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>
        <v>392</v>
      </c>
    </row>
    <row r="394" spans="1:24" x14ac:dyDescent="0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>
        <v>393</v>
      </c>
    </row>
    <row r="395" spans="1:24" x14ac:dyDescent="0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>
        <v>394</v>
      </c>
    </row>
    <row r="396" spans="1:24" x14ac:dyDescent="0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>
        <v>395</v>
      </c>
    </row>
    <row r="397" spans="1:24" x14ac:dyDescent="0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>
        <v>396</v>
      </c>
    </row>
    <row r="398" spans="1:24" x14ac:dyDescent="0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>
        <v>397</v>
      </c>
    </row>
    <row r="399" spans="1:24" x14ac:dyDescent="0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>
        <v>398</v>
      </c>
    </row>
    <row r="400" spans="1:24" x14ac:dyDescent="0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>
        <v>399</v>
      </c>
    </row>
    <row r="401" spans="1:24" x14ac:dyDescent="0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>
        <v>400</v>
      </c>
    </row>
    <row r="402" spans="1:24" x14ac:dyDescent="0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>
        <v>401</v>
      </c>
    </row>
    <row r="403" spans="1:24" x14ac:dyDescent="0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>
        <v>402</v>
      </c>
    </row>
    <row r="404" spans="1:24" x14ac:dyDescent="0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>
        <v>403</v>
      </c>
    </row>
    <row r="405" spans="1:24" x14ac:dyDescent="0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>
        <v>404</v>
      </c>
    </row>
    <row r="406" spans="1:24" x14ac:dyDescent="0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>
        <v>405</v>
      </c>
    </row>
    <row r="407" spans="1:24" x14ac:dyDescent="0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>
        <v>406</v>
      </c>
    </row>
    <row r="408" spans="1:24" x14ac:dyDescent="0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>
        <v>407</v>
      </c>
    </row>
    <row r="409" spans="1:24" x14ac:dyDescent="0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>
        <v>408</v>
      </c>
    </row>
    <row r="410" spans="1:24" x14ac:dyDescent="0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>
        <v>409</v>
      </c>
    </row>
    <row r="411" spans="1:24" x14ac:dyDescent="0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>
        <v>410</v>
      </c>
    </row>
    <row r="412" spans="1:24" x14ac:dyDescent="0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>
        <v>411</v>
      </c>
    </row>
    <row r="413" spans="1:24" x14ac:dyDescent="0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>
        <v>412</v>
      </c>
    </row>
    <row r="414" spans="1:24" x14ac:dyDescent="0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>
        <v>413</v>
      </c>
    </row>
    <row r="415" spans="1:24" x14ac:dyDescent="0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>
        <v>414</v>
      </c>
    </row>
    <row r="416" spans="1:24" x14ac:dyDescent="0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>
        <v>415</v>
      </c>
    </row>
    <row r="417" spans="1:24" x14ac:dyDescent="0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>
        <v>416</v>
      </c>
    </row>
    <row r="418" spans="1:24" x14ac:dyDescent="0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>
        <v>417</v>
      </c>
    </row>
    <row r="419" spans="1:24" x14ac:dyDescent="0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>
        <v>418</v>
      </c>
    </row>
    <row r="420" spans="1:24" x14ac:dyDescent="0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>
        <v>419</v>
      </c>
    </row>
    <row r="421" spans="1:24" x14ac:dyDescent="0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>
        <v>420</v>
      </c>
    </row>
    <row r="422" spans="1:24" x14ac:dyDescent="0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>
        <v>421</v>
      </c>
    </row>
    <row r="423" spans="1:24" x14ac:dyDescent="0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>
        <v>422</v>
      </c>
    </row>
    <row r="424" spans="1:24" x14ac:dyDescent="0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>
        <v>423</v>
      </c>
    </row>
    <row r="425" spans="1:24" x14ac:dyDescent="0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>
        <v>424</v>
      </c>
    </row>
    <row r="426" spans="1:24" x14ac:dyDescent="0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>
        <v>425</v>
      </c>
    </row>
    <row r="427" spans="1:24" x14ac:dyDescent="0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>
        <v>426</v>
      </c>
    </row>
    <row r="428" spans="1:24" x14ac:dyDescent="0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>
        <v>427</v>
      </c>
    </row>
    <row r="429" spans="1:24" x14ac:dyDescent="0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>
        <v>428</v>
      </c>
    </row>
    <row r="430" spans="1:24" x14ac:dyDescent="0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>
        <v>429</v>
      </c>
    </row>
    <row r="431" spans="1:24" x14ac:dyDescent="0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>
        <v>430</v>
      </c>
    </row>
    <row r="432" spans="1:24" x14ac:dyDescent="0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>
        <v>431</v>
      </c>
    </row>
    <row r="433" spans="1:24" x14ac:dyDescent="0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>
        <v>432</v>
      </c>
    </row>
    <row r="434" spans="1:24" x14ac:dyDescent="0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>
        <v>433</v>
      </c>
    </row>
    <row r="435" spans="1:24" x14ac:dyDescent="0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>
        <v>434</v>
      </c>
    </row>
    <row r="436" spans="1:24" x14ac:dyDescent="0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>
        <v>435</v>
      </c>
    </row>
    <row r="437" spans="1:24" x14ac:dyDescent="0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>
        <v>436</v>
      </c>
    </row>
    <row r="438" spans="1:24" x14ac:dyDescent="0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>
        <v>437</v>
      </c>
    </row>
    <row r="439" spans="1:24" x14ac:dyDescent="0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>
        <v>438</v>
      </c>
    </row>
    <row r="440" spans="1:24" x14ac:dyDescent="0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>
        <v>439</v>
      </c>
    </row>
    <row r="441" spans="1:24" x14ac:dyDescent="0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>
        <v>440</v>
      </c>
    </row>
    <row r="442" spans="1:24" x14ac:dyDescent="0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>
        <v>441</v>
      </c>
    </row>
    <row r="443" spans="1:24" x14ac:dyDescent="0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>
        <v>442</v>
      </c>
    </row>
    <row r="444" spans="1:24" x14ac:dyDescent="0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>
        <v>443</v>
      </c>
    </row>
    <row r="445" spans="1:24" x14ac:dyDescent="0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>
        <v>444</v>
      </c>
    </row>
    <row r="446" spans="1:24" x14ac:dyDescent="0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>
        <v>445</v>
      </c>
    </row>
    <row r="447" spans="1:24" x14ac:dyDescent="0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>
        <v>446</v>
      </c>
    </row>
    <row r="448" spans="1:24" x14ac:dyDescent="0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>
        <v>447</v>
      </c>
    </row>
    <row r="449" spans="1:24" x14ac:dyDescent="0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>
        <v>448</v>
      </c>
    </row>
    <row r="450" spans="1:24" x14ac:dyDescent="0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>
        <v>449</v>
      </c>
    </row>
    <row r="451" spans="1:24" x14ac:dyDescent="0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>
        <v>450</v>
      </c>
    </row>
    <row r="452" spans="1:24" x14ac:dyDescent="0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>
        <v>451</v>
      </c>
    </row>
    <row r="453" spans="1:24" x14ac:dyDescent="0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>
        <v>452</v>
      </c>
    </row>
    <row r="454" spans="1:24" x14ac:dyDescent="0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>
        <v>453</v>
      </c>
    </row>
    <row r="455" spans="1:24" x14ac:dyDescent="0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>
        <v>454</v>
      </c>
    </row>
    <row r="456" spans="1:24" x14ac:dyDescent="0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>
        <v>455</v>
      </c>
    </row>
    <row r="457" spans="1:24" x14ac:dyDescent="0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>
        <v>456</v>
      </c>
    </row>
    <row r="458" spans="1:24" x14ac:dyDescent="0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>
        <v>457</v>
      </c>
    </row>
    <row r="459" spans="1:24" x14ac:dyDescent="0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>
        <v>458</v>
      </c>
    </row>
    <row r="460" spans="1:24" x14ac:dyDescent="0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>
        <v>459</v>
      </c>
    </row>
    <row r="461" spans="1:24" x14ac:dyDescent="0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>
        <v>460</v>
      </c>
    </row>
    <row r="462" spans="1:24" x14ac:dyDescent="0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>
        <v>461</v>
      </c>
    </row>
    <row r="463" spans="1:24" x14ac:dyDescent="0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>
        <v>462</v>
      </c>
    </row>
    <row r="464" spans="1:24" x14ac:dyDescent="0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>
        <v>463</v>
      </c>
    </row>
    <row r="465" spans="1:24" x14ac:dyDescent="0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>
        <v>464</v>
      </c>
    </row>
    <row r="466" spans="1:24" x14ac:dyDescent="0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>
        <v>465</v>
      </c>
    </row>
    <row r="467" spans="1:24" x14ac:dyDescent="0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>
        <v>466</v>
      </c>
    </row>
    <row r="468" spans="1:24" x14ac:dyDescent="0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>
        <v>467</v>
      </c>
    </row>
    <row r="469" spans="1:24" x14ac:dyDescent="0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>
        <v>468</v>
      </c>
    </row>
    <row r="470" spans="1:24" x14ac:dyDescent="0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>
        <v>469</v>
      </c>
    </row>
    <row r="471" spans="1:24" x14ac:dyDescent="0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>
        <v>470</v>
      </c>
    </row>
    <row r="472" spans="1:24" x14ac:dyDescent="0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>
        <v>471</v>
      </c>
    </row>
    <row r="473" spans="1:24" x14ac:dyDescent="0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>
        <v>472</v>
      </c>
    </row>
    <row r="474" spans="1:24" x14ac:dyDescent="0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>
        <v>473</v>
      </c>
    </row>
    <row r="475" spans="1:24" x14ac:dyDescent="0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>
        <v>474</v>
      </c>
    </row>
    <row r="476" spans="1:24" x14ac:dyDescent="0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>
        <v>475</v>
      </c>
    </row>
    <row r="477" spans="1:24" x14ac:dyDescent="0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>
        <v>476</v>
      </c>
    </row>
    <row r="478" spans="1:24" x14ac:dyDescent="0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>
        <v>477</v>
      </c>
    </row>
    <row r="479" spans="1:24" x14ac:dyDescent="0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>
        <v>478</v>
      </c>
    </row>
    <row r="480" spans="1:24" x14ac:dyDescent="0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>
        <v>479</v>
      </c>
    </row>
    <row r="481" spans="1:24" x14ac:dyDescent="0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>
        <v>480</v>
      </c>
    </row>
    <row r="482" spans="1:24" x14ac:dyDescent="0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>
        <v>481</v>
      </c>
    </row>
    <row r="483" spans="1:24" x14ac:dyDescent="0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>
        <v>482</v>
      </c>
    </row>
    <row r="484" spans="1:24" x14ac:dyDescent="0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>
        <v>483</v>
      </c>
    </row>
    <row r="485" spans="1:24" x14ac:dyDescent="0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>
        <v>484</v>
      </c>
    </row>
    <row r="486" spans="1:24" x14ac:dyDescent="0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>
        <v>485</v>
      </c>
    </row>
    <row r="487" spans="1:24" x14ac:dyDescent="0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>
        <v>486</v>
      </c>
    </row>
    <row r="488" spans="1:24" x14ac:dyDescent="0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>
        <v>487</v>
      </c>
    </row>
    <row r="489" spans="1:24" x14ac:dyDescent="0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>
        <v>488</v>
      </c>
    </row>
    <row r="490" spans="1:24" x14ac:dyDescent="0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>
        <v>489</v>
      </c>
    </row>
    <row r="491" spans="1:24" x14ac:dyDescent="0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>
        <v>490</v>
      </c>
    </row>
    <row r="492" spans="1:24" x14ac:dyDescent="0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>
        <v>491</v>
      </c>
    </row>
    <row r="493" spans="1:24" x14ac:dyDescent="0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>
        <v>492</v>
      </c>
    </row>
    <row r="494" spans="1:24" x14ac:dyDescent="0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>
        <v>493</v>
      </c>
    </row>
    <row r="495" spans="1:24" x14ac:dyDescent="0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>
        <v>494</v>
      </c>
    </row>
    <row r="496" spans="1:24" x14ac:dyDescent="0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>
        <v>495</v>
      </c>
    </row>
    <row r="497" spans="1:24" x14ac:dyDescent="0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>
        <v>496</v>
      </c>
    </row>
    <row r="498" spans="1:24" x14ac:dyDescent="0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>
        <v>497</v>
      </c>
    </row>
    <row r="499" spans="1:24" x14ac:dyDescent="0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>
        <v>498</v>
      </c>
    </row>
    <row r="500" spans="1:24" x14ac:dyDescent="0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>
        <v>499</v>
      </c>
    </row>
    <row r="501" spans="1:24" x14ac:dyDescent="0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>
        <v>500</v>
      </c>
    </row>
    <row r="502" spans="1:24" x14ac:dyDescent="0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>
        <v>501</v>
      </c>
    </row>
    <row r="503" spans="1:24" x14ac:dyDescent="0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>
        <v>502</v>
      </c>
    </row>
    <row r="504" spans="1:24" x14ac:dyDescent="0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>
        <v>503</v>
      </c>
    </row>
    <row r="505" spans="1:24" x14ac:dyDescent="0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>
        <v>504</v>
      </c>
    </row>
    <row r="506" spans="1:24" x14ac:dyDescent="0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>
        <v>505</v>
      </c>
    </row>
    <row r="507" spans="1:24" x14ac:dyDescent="0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>
        <v>506</v>
      </c>
    </row>
    <row r="508" spans="1:24" x14ac:dyDescent="0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>
        <v>507</v>
      </c>
    </row>
    <row r="509" spans="1:24" x14ac:dyDescent="0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>
        <v>508</v>
      </c>
    </row>
    <row r="510" spans="1:24" x14ac:dyDescent="0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>
        <v>509</v>
      </c>
    </row>
    <row r="511" spans="1:24" x14ac:dyDescent="0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>
        <v>510</v>
      </c>
    </row>
    <row r="512" spans="1:24" x14ac:dyDescent="0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>
        <v>511</v>
      </c>
    </row>
    <row r="513" spans="1:24" x14ac:dyDescent="0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>
        <v>512</v>
      </c>
    </row>
    <row r="514" spans="1:24" x14ac:dyDescent="0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>
        <v>513</v>
      </c>
    </row>
    <row r="515" spans="1:24" x14ac:dyDescent="0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>
        <v>514</v>
      </c>
    </row>
    <row r="516" spans="1:24" x14ac:dyDescent="0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>
        <v>515</v>
      </c>
    </row>
    <row r="517" spans="1:24" x14ac:dyDescent="0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>
        <v>516</v>
      </c>
    </row>
    <row r="518" spans="1:24" x14ac:dyDescent="0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>
        <v>517</v>
      </c>
    </row>
    <row r="519" spans="1:24" x14ac:dyDescent="0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>
        <v>518</v>
      </c>
    </row>
    <row r="520" spans="1:24" x14ac:dyDescent="0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>
        <v>519</v>
      </c>
    </row>
    <row r="521" spans="1:24" x14ac:dyDescent="0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>
        <v>520</v>
      </c>
    </row>
    <row r="522" spans="1:24" x14ac:dyDescent="0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>
        <v>521</v>
      </c>
    </row>
    <row r="523" spans="1:24" x14ac:dyDescent="0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>
        <v>522</v>
      </c>
    </row>
    <row r="524" spans="1:24" x14ac:dyDescent="0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>
        <v>523</v>
      </c>
    </row>
    <row r="525" spans="1:24" x14ac:dyDescent="0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>
        <v>524</v>
      </c>
    </row>
    <row r="526" spans="1:24" x14ac:dyDescent="0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>
        <v>525</v>
      </c>
    </row>
    <row r="527" spans="1:24" x14ac:dyDescent="0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>
        <v>526</v>
      </c>
    </row>
    <row r="528" spans="1:24" x14ac:dyDescent="0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>
        <v>527</v>
      </c>
    </row>
    <row r="529" spans="1:24" x14ac:dyDescent="0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>
        <v>528</v>
      </c>
    </row>
    <row r="530" spans="1:24" x14ac:dyDescent="0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>
        <v>529</v>
      </c>
    </row>
    <row r="531" spans="1:24" x14ac:dyDescent="0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>
        <v>530</v>
      </c>
    </row>
    <row r="532" spans="1:24" x14ac:dyDescent="0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>
        <v>531</v>
      </c>
    </row>
    <row r="533" spans="1:24" x14ac:dyDescent="0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>
        <v>532</v>
      </c>
    </row>
    <row r="534" spans="1:24" x14ac:dyDescent="0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>
        <v>533</v>
      </c>
    </row>
    <row r="535" spans="1:24" x14ac:dyDescent="0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>
        <v>534</v>
      </c>
    </row>
    <row r="536" spans="1:24" x14ac:dyDescent="0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>
        <v>535</v>
      </c>
    </row>
    <row r="537" spans="1:24" x14ac:dyDescent="0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>
        <v>536</v>
      </c>
    </row>
    <row r="538" spans="1:24" x14ac:dyDescent="0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>
        <v>537</v>
      </c>
    </row>
    <row r="539" spans="1:24" x14ac:dyDescent="0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>
        <v>538</v>
      </c>
    </row>
    <row r="540" spans="1:24" x14ac:dyDescent="0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>
        <v>539</v>
      </c>
    </row>
    <row r="541" spans="1:24" x14ac:dyDescent="0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>
        <v>540</v>
      </c>
    </row>
    <row r="542" spans="1:24" x14ac:dyDescent="0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>
        <v>541</v>
      </c>
    </row>
    <row r="543" spans="1:24" x14ac:dyDescent="0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>
        <v>542</v>
      </c>
    </row>
    <row r="544" spans="1:24" x14ac:dyDescent="0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>
        <v>543</v>
      </c>
    </row>
    <row r="545" spans="1:24" x14ac:dyDescent="0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>
        <v>544</v>
      </c>
    </row>
    <row r="546" spans="1:24" x14ac:dyDescent="0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>
        <v>545</v>
      </c>
    </row>
    <row r="547" spans="1:24" x14ac:dyDescent="0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>
        <v>546</v>
      </c>
    </row>
    <row r="548" spans="1:24" x14ac:dyDescent="0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>
        <v>547</v>
      </c>
    </row>
    <row r="549" spans="1:24" x14ac:dyDescent="0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>
        <v>548</v>
      </c>
    </row>
    <row r="550" spans="1:24" x14ac:dyDescent="0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>
        <v>549</v>
      </c>
    </row>
    <row r="551" spans="1:24" x14ac:dyDescent="0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>
        <v>550</v>
      </c>
    </row>
    <row r="552" spans="1:24" x14ac:dyDescent="0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>
        <v>551</v>
      </c>
    </row>
    <row r="553" spans="1:24" x14ac:dyDescent="0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>
        <v>552</v>
      </c>
    </row>
    <row r="554" spans="1:24" x14ac:dyDescent="0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>
        <v>553</v>
      </c>
    </row>
    <row r="555" spans="1:24" x14ac:dyDescent="0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>
        <v>554</v>
      </c>
    </row>
    <row r="556" spans="1:24" x14ac:dyDescent="0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>
        <v>555</v>
      </c>
    </row>
    <row r="557" spans="1:24" x14ac:dyDescent="0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>
        <v>556</v>
      </c>
    </row>
    <row r="558" spans="1:24" x14ac:dyDescent="0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>
        <v>557</v>
      </c>
    </row>
    <row r="559" spans="1:24" x14ac:dyDescent="0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>
        <v>558</v>
      </c>
    </row>
    <row r="560" spans="1:24" x14ac:dyDescent="0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>
        <v>559</v>
      </c>
    </row>
    <row r="561" spans="1:24" x14ac:dyDescent="0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>
        <v>560</v>
      </c>
    </row>
    <row r="562" spans="1:24" x14ac:dyDescent="0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>
        <v>561</v>
      </c>
    </row>
    <row r="563" spans="1:24" x14ac:dyDescent="0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>
        <v>562</v>
      </c>
    </row>
    <row r="564" spans="1:24" x14ac:dyDescent="0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>
        <v>563</v>
      </c>
    </row>
    <row r="565" spans="1:24" x14ac:dyDescent="0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>
        <v>564</v>
      </c>
    </row>
    <row r="566" spans="1:24" x14ac:dyDescent="0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>
        <v>565</v>
      </c>
    </row>
    <row r="567" spans="1:24" x14ac:dyDescent="0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>
        <v>566</v>
      </c>
    </row>
    <row r="568" spans="1:24" x14ac:dyDescent="0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>
        <v>567</v>
      </c>
    </row>
    <row r="569" spans="1:24" x14ac:dyDescent="0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>
        <v>568</v>
      </c>
    </row>
    <row r="570" spans="1:24" x14ac:dyDescent="0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>
        <v>569</v>
      </c>
    </row>
    <row r="571" spans="1:24" x14ac:dyDescent="0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>
        <v>570</v>
      </c>
    </row>
    <row r="572" spans="1:24" x14ac:dyDescent="0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>
        <v>571</v>
      </c>
    </row>
    <row r="573" spans="1:24" x14ac:dyDescent="0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>
        <v>572</v>
      </c>
    </row>
    <row r="574" spans="1:24" x14ac:dyDescent="0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>
        <v>573</v>
      </c>
    </row>
    <row r="575" spans="1:24" x14ac:dyDescent="0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>
        <v>574</v>
      </c>
    </row>
    <row r="576" spans="1:24" x14ac:dyDescent="0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>
        <v>575</v>
      </c>
    </row>
    <row r="577" spans="1:24" x14ac:dyDescent="0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>
        <v>576</v>
      </c>
    </row>
    <row r="578" spans="1:24" x14ac:dyDescent="0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>
        <v>577</v>
      </c>
    </row>
    <row r="579" spans="1:24" x14ac:dyDescent="0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>
        <v>578</v>
      </c>
    </row>
    <row r="580" spans="1:24" x14ac:dyDescent="0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>
        <v>579</v>
      </c>
    </row>
    <row r="581" spans="1:24" x14ac:dyDescent="0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>
        <v>580</v>
      </c>
    </row>
    <row r="582" spans="1:24" x14ac:dyDescent="0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>
        <v>581</v>
      </c>
    </row>
    <row r="583" spans="1:24" x14ac:dyDescent="0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>
        <v>582</v>
      </c>
    </row>
    <row r="584" spans="1:24" x14ac:dyDescent="0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>
        <v>583</v>
      </c>
    </row>
    <row r="585" spans="1:24" x14ac:dyDescent="0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>
        <v>584</v>
      </c>
    </row>
    <row r="586" spans="1:24" x14ac:dyDescent="0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>
        <v>585</v>
      </c>
    </row>
    <row r="587" spans="1:24" x14ac:dyDescent="0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>
        <v>586</v>
      </c>
    </row>
    <row r="588" spans="1:24" x14ac:dyDescent="0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>
        <v>587</v>
      </c>
    </row>
    <row r="589" spans="1:24" x14ac:dyDescent="0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>
        <v>588</v>
      </c>
    </row>
    <row r="590" spans="1:24" x14ac:dyDescent="0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>
        <v>589</v>
      </c>
    </row>
    <row r="591" spans="1:24" x14ac:dyDescent="0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>
        <v>590</v>
      </c>
    </row>
    <row r="592" spans="1:24" x14ac:dyDescent="0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>
        <v>591</v>
      </c>
    </row>
    <row r="593" spans="1:24" x14ac:dyDescent="0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>
        <v>592</v>
      </c>
    </row>
    <row r="594" spans="1:24" x14ac:dyDescent="0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>
        <v>593</v>
      </c>
    </row>
    <row r="595" spans="1:24" x14ac:dyDescent="0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>
        <v>594</v>
      </c>
    </row>
    <row r="596" spans="1:24" x14ac:dyDescent="0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>
        <v>595</v>
      </c>
    </row>
    <row r="597" spans="1:24" x14ac:dyDescent="0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>
        <v>596</v>
      </c>
    </row>
    <row r="598" spans="1:24" x14ac:dyDescent="0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>
        <v>597</v>
      </c>
    </row>
    <row r="599" spans="1:24" x14ac:dyDescent="0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>
        <v>598</v>
      </c>
    </row>
    <row r="600" spans="1:24" x14ac:dyDescent="0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>
        <v>599</v>
      </c>
    </row>
    <row r="601" spans="1:24" x14ac:dyDescent="0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>
        <v>600</v>
      </c>
    </row>
    <row r="602" spans="1:24" x14ac:dyDescent="0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>
        <v>601</v>
      </c>
    </row>
    <row r="603" spans="1:24" x14ac:dyDescent="0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>
        <v>602</v>
      </c>
    </row>
    <row r="604" spans="1:24" x14ac:dyDescent="0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>
        <v>603</v>
      </c>
    </row>
    <row r="605" spans="1:24" x14ac:dyDescent="0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>
        <v>604</v>
      </c>
    </row>
    <row r="606" spans="1:24" x14ac:dyDescent="0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>
        <v>605</v>
      </c>
    </row>
    <row r="607" spans="1:24" x14ac:dyDescent="0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>
        <v>606</v>
      </c>
    </row>
    <row r="608" spans="1:24" x14ac:dyDescent="0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>
        <v>607</v>
      </c>
    </row>
    <row r="609" spans="1:24" x14ac:dyDescent="0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>
        <v>608</v>
      </c>
    </row>
    <row r="610" spans="1:24" x14ac:dyDescent="0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>
        <v>609</v>
      </c>
    </row>
    <row r="611" spans="1:24" x14ac:dyDescent="0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>
        <v>610</v>
      </c>
    </row>
    <row r="612" spans="1:24" x14ac:dyDescent="0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>
        <v>611</v>
      </c>
    </row>
    <row r="613" spans="1:24" x14ac:dyDescent="0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>
        <v>612</v>
      </c>
    </row>
    <row r="614" spans="1:24" x14ac:dyDescent="0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>
        <v>613</v>
      </c>
    </row>
    <row r="615" spans="1:24" x14ac:dyDescent="0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>
        <v>614</v>
      </c>
    </row>
    <row r="616" spans="1:24" x14ac:dyDescent="0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>
        <v>615</v>
      </c>
    </row>
    <row r="617" spans="1:24" x14ac:dyDescent="0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>
        <v>616</v>
      </c>
    </row>
    <row r="618" spans="1:24" x14ac:dyDescent="0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>
        <v>617</v>
      </c>
    </row>
    <row r="619" spans="1:24" x14ac:dyDescent="0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>
        <v>618</v>
      </c>
    </row>
    <row r="620" spans="1:24" x14ac:dyDescent="0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>
        <v>619</v>
      </c>
    </row>
    <row r="621" spans="1:24" x14ac:dyDescent="0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>
        <v>620</v>
      </c>
    </row>
    <row r="622" spans="1:24" x14ac:dyDescent="0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>
        <v>621</v>
      </c>
    </row>
    <row r="623" spans="1:24" x14ac:dyDescent="0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>
        <v>622</v>
      </c>
    </row>
    <row r="624" spans="1:24" x14ac:dyDescent="0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>
        <v>623</v>
      </c>
    </row>
    <row r="625" spans="1:24" x14ac:dyDescent="0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>
        <v>624</v>
      </c>
    </row>
    <row r="626" spans="1:24" x14ac:dyDescent="0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>
        <v>625</v>
      </c>
    </row>
    <row r="627" spans="1:24" x14ac:dyDescent="0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>
        <v>626</v>
      </c>
    </row>
    <row r="628" spans="1:24" x14ac:dyDescent="0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>
        <v>627</v>
      </c>
    </row>
    <row r="629" spans="1:24" x14ac:dyDescent="0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>
        <v>628</v>
      </c>
    </row>
    <row r="630" spans="1:24" x14ac:dyDescent="0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>
        <v>629</v>
      </c>
    </row>
    <row r="631" spans="1:24" x14ac:dyDescent="0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>
        <v>630</v>
      </c>
    </row>
    <row r="632" spans="1:24" x14ac:dyDescent="0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>
        <v>631</v>
      </c>
    </row>
    <row r="633" spans="1:24" x14ac:dyDescent="0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>
        <v>632</v>
      </c>
    </row>
    <row r="634" spans="1:24" x14ac:dyDescent="0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>
        <v>633</v>
      </c>
    </row>
    <row r="635" spans="1:24" x14ac:dyDescent="0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>
        <v>634</v>
      </c>
    </row>
    <row r="636" spans="1:24" x14ac:dyDescent="0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>
        <v>635</v>
      </c>
    </row>
    <row r="637" spans="1:24" x14ac:dyDescent="0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>
        <v>636</v>
      </c>
    </row>
    <row r="638" spans="1:24" x14ac:dyDescent="0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>
        <v>637</v>
      </c>
    </row>
    <row r="639" spans="1:24" x14ac:dyDescent="0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>
        <v>638</v>
      </c>
    </row>
    <row r="640" spans="1:24" x14ac:dyDescent="0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>
        <v>639</v>
      </c>
    </row>
    <row r="641" spans="1:24" x14ac:dyDescent="0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>
        <v>640</v>
      </c>
    </row>
    <row r="642" spans="1:24" x14ac:dyDescent="0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>
        <v>641</v>
      </c>
    </row>
    <row r="643" spans="1:24" x14ac:dyDescent="0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>
        <v>642</v>
      </c>
    </row>
    <row r="644" spans="1:24" x14ac:dyDescent="0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>
        <v>643</v>
      </c>
    </row>
    <row r="645" spans="1:24" x14ac:dyDescent="0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>
        <v>644</v>
      </c>
    </row>
    <row r="646" spans="1:24" x14ac:dyDescent="0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>
        <v>645</v>
      </c>
    </row>
    <row r="647" spans="1:24" x14ac:dyDescent="0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>
        <v>646</v>
      </c>
    </row>
    <row r="648" spans="1:24" x14ac:dyDescent="0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>
        <v>647</v>
      </c>
    </row>
    <row r="649" spans="1:24" x14ac:dyDescent="0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>
        <v>648</v>
      </c>
    </row>
    <row r="650" spans="1:24" x14ac:dyDescent="0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>
        <v>649</v>
      </c>
    </row>
    <row r="651" spans="1:24" x14ac:dyDescent="0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>
        <v>650</v>
      </c>
    </row>
    <row r="652" spans="1:24" x14ac:dyDescent="0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>
        <v>651</v>
      </c>
    </row>
    <row r="653" spans="1:24" x14ac:dyDescent="0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>
        <v>652</v>
      </c>
    </row>
    <row r="654" spans="1:24" x14ac:dyDescent="0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>
        <v>653</v>
      </c>
    </row>
    <row r="655" spans="1:24" x14ac:dyDescent="0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>
        <v>654</v>
      </c>
    </row>
    <row r="656" spans="1:24" x14ac:dyDescent="0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>
        <v>655</v>
      </c>
    </row>
    <row r="657" spans="1:24" x14ac:dyDescent="0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>
        <v>656</v>
      </c>
    </row>
    <row r="658" spans="1:24" x14ac:dyDescent="0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>
        <v>657</v>
      </c>
    </row>
    <row r="659" spans="1:24" x14ac:dyDescent="0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>
        <v>658</v>
      </c>
    </row>
    <row r="660" spans="1:24" x14ac:dyDescent="0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>
        <v>659</v>
      </c>
    </row>
    <row r="661" spans="1:24" x14ac:dyDescent="0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>
        <v>660</v>
      </c>
    </row>
    <row r="662" spans="1:24" x14ac:dyDescent="0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>
        <v>661</v>
      </c>
    </row>
    <row r="663" spans="1:24" x14ac:dyDescent="0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>
        <v>662</v>
      </c>
    </row>
    <row r="664" spans="1:24" x14ac:dyDescent="0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>
        <v>663</v>
      </c>
    </row>
    <row r="665" spans="1:24" x14ac:dyDescent="0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>
        <v>664</v>
      </c>
    </row>
    <row r="666" spans="1:24" x14ac:dyDescent="0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>
        <v>665</v>
      </c>
    </row>
    <row r="667" spans="1:24" x14ac:dyDescent="0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>
        <v>666</v>
      </c>
    </row>
    <row r="668" spans="1:24" x14ac:dyDescent="0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>
        <v>667</v>
      </c>
    </row>
    <row r="669" spans="1:24" x14ac:dyDescent="0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>
        <v>668</v>
      </c>
    </row>
    <row r="670" spans="1:24" x14ac:dyDescent="0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>
        <v>669</v>
      </c>
    </row>
    <row r="671" spans="1:24" x14ac:dyDescent="0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>
        <v>670</v>
      </c>
    </row>
    <row r="672" spans="1:24" x14ac:dyDescent="0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>
        <v>671</v>
      </c>
    </row>
    <row r="673" spans="1:24" x14ac:dyDescent="0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>
        <v>672</v>
      </c>
    </row>
    <row r="674" spans="1:24" x14ac:dyDescent="0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>
        <v>673</v>
      </c>
    </row>
    <row r="675" spans="1:24" x14ac:dyDescent="0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>
        <v>674</v>
      </c>
    </row>
    <row r="676" spans="1:24" x14ac:dyDescent="0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>
        <v>675</v>
      </c>
    </row>
    <row r="677" spans="1:24" x14ac:dyDescent="0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>
        <v>676</v>
      </c>
    </row>
    <row r="678" spans="1:24" x14ac:dyDescent="0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>
        <v>677</v>
      </c>
    </row>
    <row r="679" spans="1:24" x14ac:dyDescent="0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>
        <v>678</v>
      </c>
    </row>
    <row r="680" spans="1:24" x14ac:dyDescent="0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>
        <v>679</v>
      </c>
    </row>
    <row r="681" spans="1:24" x14ac:dyDescent="0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>
        <v>680</v>
      </c>
    </row>
    <row r="682" spans="1:24" x14ac:dyDescent="0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>
        <v>681</v>
      </c>
    </row>
    <row r="683" spans="1:24" x14ac:dyDescent="0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>
        <v>682</v>
      </c>
    </row>
    <row r="684" spans="1:24" x14ac:dyDescent="0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>
        <v>683</v>
      </c>
    </row>
    <row r="685" spans="1:24" x14ac:dyDescent="0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>
        <v>684</v>
      </c>
    </row>
    <row r="686" spans="1:24" x14ac:dyDescent="0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>
        <v>685</v>
      </c>
    </row>
    <row r="687" spans="1:24" x14ac:dyDescent="0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>
        <v>686</v>
      </c>
    </row>
    <row r="688" spans="1:24" x14ac:dyDescent="0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>
        <v>687</v>
      </c>
    </row>
    <row r="689" spans="1:24" x14ac:dyDescent="0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>
        <v>688</v>
      </c>
    </row>
    <row r="690" spans="1:24" x14ac:dyDescent="0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>
        <v>689</v>
      </c>
    </row>
    <row r="691" spans="1:24" x14ac:dyDescent="0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>
        <v>690</v>
      </c>
    </row>
    <row r="692" spans="1:24" x14ac:dyDescent="0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>
        <v>691</v>
      </c>
    </row>
    <row r="693" spans="1:24" x14ac:dyDescent="0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>
        <v>692</v>
      </c>
    </row>
    <row r="694" spans="1:24" x14ac:dyDescent="0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>
        <v>693</v>
      </c>
    </row>
    <row r="695" spans="1:24" x14ac:dyDescent="0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>
        <v>694</v>
      </c>
    </row>
    <row r="696" spans="1:24" x14ac:dyDescent="0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>
        <v>695</v>
      </c>
    </row>
    <row r="697" spans="1:24" x14ac:dyDescent="0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>
        <v>696</v>
      </c>
    </row>
    <row r="698" spans="1:24" x14ac:dyDescent="0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>
        <v>697</v>
      </c>
    </row>
    <row r="699" spans="1:24" x14ac:dyDescent="0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>
        <v>698</v>
      </c>
    </row>
    <row r="700" spans="1:24" x14ac:dyDescent="0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>
        <v>699</v>
      </c>
    </row>
    <row r="701" spans="1:24" x14ac:dyDescent="0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>
        <v>700</v>
      </c>
    </row>
    <row r="702" spans="1:24" x14ac:dyDescent="0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>
        <v>701</v>
      </c>
    </row>
    <row r="703" spans="1:24" x14ac:dyDescent="0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>
        <v>702</v>
      </c>
    </row>
    <row r="704" spans="1:24" x14ac:dyDescent="0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>
        <v>703</v>
      </c>
    </row>
    <row r="705" spans="1:24" x14ac:dyDescent="0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>
        <v>704</v>
      </c>
    </row>
    <row r="706" spans="1:24" x14ac:dyDescent="0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>
        <v>705</v>
      </c>
    </row>
    <row r="707" spans="1:24" x14ac:dyDescent="0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>
        <v>706</v>
      </c>
    </row>
    <row r="708" spans="1:24" x14ac:dyDescent="0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>
        <v>707</v>
      </c>
    </row>
    <row r="709" spans="1:24" x14ac:dyDescent="0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>
        <v>708</v>
      </c>
    </row>
    <row r="710" spans="1:24" x14ac:dyDescent="0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>
        <v>709</v>
      </c>
    </row>
    <row r="711" spans="1:24" x14ac:dyDescent="0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>
        <v>710</v>
      </c>
    </row>
    <row r="712" spans="1:24" x14ac:dyDescent="0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>
        <v>711</v>
      </c>
    </row>
    <row r="713" spans="1:24" x14ac:dyDescent="0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>
        <v>712</v>
      </c>
    </row>
    <row r="714" spans="1:24" x14ac:dyDescent="0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>
        <v>713</v>
      </c>
    </row>
    <row r="715" spans="1:24" x14ac:dyDescent="0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>
        <v>714</v>
      </c>
    </row>
    <row r="716" spans="1:24" x14ac:dyDescent="0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>
        <v>715</v>
      </c>
    </row>
    <row r="717" spans="1:24" x14ac:dyDescent="0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>
        <v>716</v>
      </c>
    </row>
    <row r="718" spans="1:24" x14ac:dyDescent="0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>
        <v>717</v>
      </c>
    </row>
    <row r="719" spans="1:24" x14ac:dyDescent="0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>
        <v>718</v>
      </c>
    </row>
    <row r="720" spans="1:24" x14ac:dyDescent="0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>
        <v>719</v>
      </c>
    </row>
    <row r="721" spans="1:24" x14ac:dyDescent="0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>
        <v>720</v>
      </c>
    </row>
    <row r="722" spans="1:24" x14ac:dyDescent="0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>
        <v>721</v>
      </c>
    </row>
    <row r="723" spans="1:24" x14ac:dyDescent="0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>
        <v>722</v>
      </c>
    </row>
    <row r="724" spans="1:24" x14ac:dyDescent="0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>
        <v>723</v>
      </c>
    </row>
    <row r="725" spans="1:24" x14ac:dyDescent="0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>
        <v>724</v>
      </c>
    </row>
    <row r="726" spans="1:24" x14ac:dyDescent="0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>
        <v>725</v>
      </c>
    </row>
    <row r="727" spans="1:24" x14ac:dyDescent="0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>
        <v>726</v>
      </c>
    </row>
    <row r="728" spans="1:24" x14ac:dyDescent="0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>
        <v>727</v>
      </c>
    </row>
    <row r="729" spans="1:24" x14ac:dyDescent="0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>
        <v>728</v>
      </c>
    </row>
    <row r="730" spans="1:24" x14ac:dyDescent="0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>
        <v>729</v>
      </c>
    </row>
    <row r="731" spans="1:24" x14ac:dyDescent="0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>
        <v>730</v>
      </c>
    </row>
    <row r="732" spans="1:24" x14ac:dyDescent="0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>
        <v>731</v>
      </c>
    </row>
    <row r="733" spans="1:24" x14ac:dyDescent="0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>
        <v>732</v>
      </c>
    </row>
    <row r="734" spans="1:24" x14ac:dyDescent="0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>
        <v>733</v>
      </c>
    </row>
    <row r="735" spans="1:24" x14ac:dyDescent="0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>
        <v>734</v>
      </c>
    </row>
    <row r="736" spans="1:24" x14ac:dyDescent="0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>
        <v>735</v>
      </c>
    </row>
    <row r="737" spans="1:24" x14ac:dyDescent="0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>
        <v>736</v>
      </c>
    </row>
    <row r="738" spans="1:24" x14ac:dyDescent="0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>
        <v>737</v>
      </c>
    </row>
    <row r="739" spans="1:24" x14ac:dyDescent="0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>
        <v>738</v>
      </c>
    </row>
    <row r="740" spans="1:24" x14ac:dyDescent="0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>
        <v>739</v>
      </c>
    </row>
    <row r="741" spans="1:24" x14ac:dyDescent="0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>
        <v>740</v>
      </c>
    </row>
    <row r="742" spans="1:24" x14ac:dyDescent="0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>
        <v>741</v>
      </c>
    </row>
    <row r="743" spans="1:24" x14ac:dyDescent="0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>
        <v>742</v>
      </c>
    </row>
    <row r="744" spans="1:24" x14ac:dyDescent="0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>
        <v>743</v>
      </c>
    </row>
    <row r="745" spans="1:24" x14ac:dyDescent="0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>
        <v>744</v>
      </c>
    </row>
    <row r="746" spans="1:24" x14ac:dyDescent="0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>
        <v>745</v>
      </c>
    </row>
    <row r="747" spans="1:24" x14ac:dyDescent="0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>
        <v>746</v>
      </c>
    </row>
    <row r="748" spans="1:24" x14ac:dyDescent="0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>
        <v>747</v>
      </c>
    </row>
    <row r="749" spans="1:24" x14ac:dyDescent="0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>
        <v>748</v>
      </c>
    </row>
    <row r="750" spans="1:24" x14ac:dyDescent="0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>
        <v>749</v>
      </c>
    </row>
    <row r="751" spans="1:24" x14ac:dyDescent="0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>
        <v>750</v>
      </c>
    </row>
    <row r="752" spans="1:24" x14ac:dyDescent="0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>
        <v>751</v>
      </c>
    </row>
    <row r="753" spans="1:24" x14ac:dyDescent="0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>
        <v>752</v>
      </c>
    </row>
    <row r="754" spans="1:24" x14ac:dyDescent="0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>
        <v>753</v>
      </c>
    </row>
    <row r="755" spans="1:24" x14ac:dyDescent="0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>
        <v>754</v>
      </c>
    </row>
    <row r="756" spans="1:24" x14ac:dyDescent="0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>
        <v>755</v>
      </c>
    </row>
    <row r="757" spans="1:24" x14ac:dyDescent="0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>
        <v>756</v>
      </c>
    </row>
    <row r="758" spans="1:24" x14ac:dyDescent="0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>
        <v>757</v>
      </c>
    </row>
    <row r="759" spans="1:24" x14ac:dyDescent="0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>
        <v>758</v>
      </c>
    </row>
    <row r="760" spans="1:24" x14ac:dyDescent="0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>
        <v>759</v>
      </c>
    </row>
    <row r="761" spans="1:24" x14ac:dyDescent="0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>
        <v>760</v>
      </c>
    </row>
    <row r="762" spans="1:24" x14ac:dyDescent="0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>
        <v>761</v>
      </c>
    </row>
    <row r="763" spans="1:24" x14ac:dyDescent="0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>
        <v>762</v>
      </c>
    </row>
    <row r="764" spans="1:24" x14ac:dyDescent="0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>
        <v>763</v>
      </c>
    </row>
    <row r="765" spans="1:24" x14ac:dyDescent="0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>
        <v>764</v>
      </c>
    </row>
    <row r="766" spans="1:24" x14ac:dyDescent="0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>
        <v>765</v>
      </c>
    </row>
    <row r="767" spans="1:24" x14ac:dyDescent="0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>
        <v>766</v>
      </c>
    </row>
    <row r="768" spans="1:24" x14ac:dyDescent="0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>
        <v>767</v>
      </c>
    </row>
    <row r="769" spans="1:24" x14ac:dyDescent="0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>
        <v>768</v>
      </c>
    </row>
    <row r="770" spans="1:24" x14ac:dyDescent="0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>
        <v>769</v>
      </c>
    </row>
    <row r="771" spans="1:24" x14ac:dyDescent="0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>
        <v>770</v>
      </c>
    </row>
    <row r="772" spans="1:24" x14ac:dyDescent="0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>
        <v>771</v>
      </c>
    </row>
    <row r="773" spans="1:24" x14ac:dyDescent="0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>
        <v>772</v>
      </c>
    </row>
    <row r="774" spans="1:24" x14ac:dyDescent="0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>
        <v>773</v>
      </c>
    </row>
    <row r="775" spans="1:24" x14ac:dyDescent="0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>
        <v>774</v>
      </c>
    </row>
    <row r="776" spans="1:24" x14ac:dyDescent="0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>
        <v>775</v>
      </c>
    </row>
    <row r="777" spans="1:24" x14ac:dyDescent="0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>
        <v>776</v>
      </c>
    </row>
    <row r="778" spans="1:24" x14ac:dyDescent="0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>
        <v>777</v>
      </c>
    </row>
    <row r="779" spans="1:24" x14ac:dyDescent="0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>
        <v>778</v>
      </c>
    </row>
    <row r="780" spans="1:24" x14ac:dyDescent="0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>
        <v>779</v>
      </c>
    </row>
    <row r="781" spans="1:24" x14ac:dyDescent="0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>
        <v>780</v>
      </c>
    </row>
    <row r="782" spans="1:24" x14ac:dyDescent="0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>
        <v>781</v>
      </c>
    </row>
    <row r="783" spans="1:24" x14ac:dyDescent="0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>
        <v>782</v>
      </c>
    </row>
    <row r="784" spans="1:24" x14ac:dyDescent="0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>
        <v>783</v>
      </c>
    </row>
    <row r="785" spans="1:24" x14ac:dyDescent="0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>
        <v>784</v>
      </c>
    </row>
    <row r="786" spans="1:24" x14ac:dyDescent="0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>
        <v>785</v>
      </c>
    </row>
    <row r="787" spans="1:24" x14ac:dyDescent="0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>
        <v>786</v>
      </c>
    </row>
    <row r="788" spans="1:24" x14ac:dyDescent="0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>
        <v>787</v>
      </c>
    </row>
    <row r="789" spans="1:24" x14ac:dyDescent="0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>
        <v>788</v>
      </c>
    </row>
    <row r="790" spans="1:24" x14ac:dyDescent="0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>
        <v>789</v>
      </c>
    </row>
    <row r="791" spans="1:24" x14ac:dyDescent="0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>
        <v>790</v>
      </c>
    </row>
    <row r="792" spans="1:24" x14ac:dyDescent="0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>
        <v>791</v>
      </c>
    </row>
    <row r="793" spans="1:24" x14ac:dyDescent="0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>
        <v>792</v>
      </c>
    </row>
    <row r="794" spans="1:24" x14ac:dyDescent="0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>
        <v>793</v>
      </c>
    </row>
    <row r="795" spans="1:24" x14ac:dyDescent="0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>
        <v>794</v>
      </c>
    </row>
    <row r="796" spans="1:24" x14ac:dyDescent="0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>
        <v>795</v>
      </c>
    </row>
    <row r="797" spans="1:24" x14ac:dyDescent="0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>
        <v>796</v>
      </c>
    </row>
    <row r="798" spans="1:24" x14ac:dyDescent="0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>
        <v>797</v>
      </c>
    </row>
    <row r="799" spans="1:24" x14ac:dyDescent="0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>
        <v>798</v>
      </c>
    </row>
    <row r="800" spans="1:24" x14ac:dyDescent="0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>
        <v>799</v>
      </c>
    </row>
    <row r="801" spans="1:24" x14ac:dyDescent="0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>
        <v>800</v>
      </c>
    </row>
    <row r="802" spans="1:24" x14ac:dyDescent="0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>
        <v>801</v>
      </c>
    </row>
    <row r="803" spans="1:24" x14ac:dyDescent="0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>
        <v>802</v>
      </c>
    </row>
    <row r="804" spans="1:24" x14ac:dyDescent="0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>
        <v>803</v>
      </c>
    </row>
    <row r="805" spans="1:24" x14ac:dyDescent="0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>
        <v>804</v>
      </c>
    </row>
    <row r="806" spans="1:24" x14ac:dyDescent="0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>
        <v>805</v>
      </c>
    </row>
    <row r="807" spans="1:24" x14ac:dyDescent="0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>
        <v>806</v>
      </c>
    </row>
    <row r="808" spans="1:24" x14ac:dyDescent="0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>
        <v>807</v>
      </c>
    </row>
    <row r="809" spans="1:24" x14ac:dyDescent="0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>
        <v>808</v>
      </c>
    </row>
    <row r="810" spans="1:24" x14ac:dyDescent="0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>
        <v>809</v>
      </c>
    </row>
    <row r="811" spans="1:24" x14ac:dyDescent="0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>
        <v>810</v>
      </c>
    </row>
    <row r="812" spans="1:24" x14ac:dyDescent="0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>
        <v>811</v>
      </c>
    </row>
    <row r="813" spans="1:24" x14ac:dyDescent="0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>
        <v>812</v>
      </c>
    </row>
    <row r="814" spans="1:24" x14ac:dyDescent="0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>
        <v>813</v>
      </c>
    </row>
    <row r="815" spans="1:24" x14ac:dyDescent="0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>
        <v>814</v>
      </c>
    </row>
    <row r="816" spans="1:24" x14ac:dyDescent="0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>
        <v>815</v>
      </c>
    </row>
    <row r="817" spans="1:24" x14ac:dyDescent="0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>
        <v>816</v>
      </c>
    </row>
    <row r="818" spans="1:24" x14ac:dyDescent="0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>
        <v>817</v>
      </c>
    </row>
    <row r="819" spans="1:24" x14ac:dyDescent="0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>
        <v>818</v>
      </c>
    </row>
    <row r="820" spans="1:24" x14ac:dyDescent="0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>
        <v>819</v>
      </c>
    </row>
    <row r="821" spans="1:24" x14ac:dyDescent="0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>
        <v>820</v>
      </c>
    </row>
    <row r="822" spans="1:24" x14ac:dyDescent="0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>
        <v>821</v>
      </c>
    </row>
    <row r="823" spans="1:24" x14ac:dyDescent="0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>
        <v>822</v>
      </c>
    </row>
    <row r="824" spans="1:24" x14ac:dyDescent="0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>
        <v>823</v>
      </c>
    </row>
    <row r="825" spans="1:24" x14ac:dyDescent="0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>
        <v>824</v>
      </c>
    </row>
    <row r="826" spans="1:24" x14ac:dyDescent="0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>
        <v>825</v>
      </c>
    </row>
    <row r="827" spans="1:24" x14ac:dyDescent="0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>
        <v>826</v>
      </c>
    </row>
    <row r="828" spans="1:24" x14ac:dyDescent="0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>
        <v>827</v>
      </c>
    </row>
    <row r="829" spans="1:24" x14ac:dyDescent="0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>
        <v>828</v>
      </c>
    </row>
    <row r="830" spans="1:24" x14ac:dyDescent="0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>
        <v>829</v>
      </c>
    </row>
    <row r="831" spans="1:24" x14ac:dyDescent="0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>
        <v>830</v>
      </c>
    </row>
    <row r="832" spans="1:24" x14ac:dyDescent="0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>
        <v>831</v>
      </c>
    </row>
    <row r="833" spans="1:24" x14ac:dyDescent="0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>
        <v>832</v>
      </c>
    </row>
    <row r="834" spans="1:24" x14ac:dyDescent="0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>
        <v>833</v>
      </c>
    </row>
    <row r="835" spans="1:24" x14ac:dyDescent="0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>
        <v>834</v>
      </c>
    </row>
    <row r="836" spans="1:24" x14ac:dyDescent="0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>
        <v>835</v>
      </c>
    </row>
    <row r="837" spans="1:24" x14ac:dyDescent="0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>
        <v>836</v>
      </c>
    </row>
    <row r="838" spans="1:24" x14ac:dyDescent="0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>
        <v>837</v>
      </c>
    </row>
    <row r="839" spans="1:24" x14ac:dyDescent="0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>
        <v>838</v>
      </c>
    </row>
    <row r="840" spans="1:24" x14ac:dyDescent="0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>
        <v>839</v>
      </c>
    </row>
    <row r="841" spans="1:24" x14ac:dyDescent="0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>
        <v>840</v>
      </c>
    </row>
    <row r="842" spans="1:24" x14ac:dyDescent="0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>
        <v>841</v>
      </c>
    </row>
    <row r="843" spans="1:24" x14ac:dyDescent="0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>
        <v>842</v>
      </c>
    </row>
    <row r="844" spans="1:24" x14ac:dyDescent="0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>
        <v>843</v>
      </c>
    </row>
    <row r="845" spans="1:24" x14ac:dyDescent="0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>
        <v>844</v>
      </c>
    </row>
    <row r="846" spans="1:24" x14ac:dyDescent="0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>
        <v>845</v>
      </c>
    </row>
    <row r="847" spans="1:24" x14ac:dyDescent="0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>
        <v>846</v>
      </c>
    </row>
    <row r="848" spans="1:24" x14ac:dyDescent="0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>
        <v>847</v>
      </c>
    </row>
    <row r="849" spans="1:24" x14ac:dyDescent="0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>
        <v>848</v>
      </c>
    </row>
    <row r="850" spans="1:24" x14ac:dyDescent="0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>
        <v>849</v>
      </c>
    </row>
    <row r="851" spans="1:24" x14ac:dyDescent="0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>
        <v>850</v>
      </c>
    </row>
    <row r="852" spans="1:24" x14ac:dyDescent="0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>
        <v>851</v>
      </c>
    </row>
    <row r="853" spans="1:24" x14ac:dyDescent="0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>
        <v>852</v>
      </c>
    </row>
    <row r="854" spans="1:24" x14ac:dyDescent="0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>
        <v>853</v>
      </c>
    </row>
    <row r="855" spans="1:24" x14ac:dyDescent="0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>
        <v>854</v>
      </c>
    </row>
    <row r="856" spans="1:24" x14ac:dyDescent="0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>
        <v>855</v>
      </c>
    </row>
    <row r="857" spans="1:24" x14ac:dyDescent="0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>
        <v>856</v>
      </c>
    </row>
    <row r="858" spans="1:24" x14ac:dyDescent="0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>
        <v>857</v>
      </c>
    </row>
    <row r="859" spans="1:24" x14ac:dyDescent="0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>
        <v>858</v>
      </c>
    </row>
    <row r="860" spans="1:24" x14ac:dyDescent="0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>
        <v>859</v>
      </c>
    </row>
    <row r="861" spans="1:24" x14ac:dyDescent="0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>
        <v>860</v>
      </c>
    </row>
    <row r="862" spans="1:24" x14ac:dyDescent="0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>
        <v>861</v>
      </c>
    </row>
    <row r="863" spans="1:24" x14ac:dyDescent="0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>
        <v>862</v>
      </c>
    </row>
    <row r="864" spans="1:24" x14ac:dyDescent="0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>
        <v>863</v>
      </c>
    </row>
    <row r="865" spans="1:24" x14ac:dyDescent="0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>
        <v>864</v>
      </c>
    </row>
    <row r="866" spans="1:24" x14ac:dyDescent="0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>
        <v>865</v>
      </c>
    </row>
    <row r="867" spans="1:24" x14ac:dyDescent="0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>
        <v>866</v>
      </c>
    </row>
    <row r="868" spans="1:24" x14ac:dyDescent="0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>
        <v>867</v>
      </c>
    </row>
    <row r="869" spans="1:24" x14ac:dyDescent="0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>
        <v>868</v>
      </c>
    </row>
    <row r="870" spans="1:24" x14ac:dyDescent="0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>
        <v>869</v>
      </c>
    </row>
    <row r="871" spans="1:24" x14ac:dyDescent="0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>
        <v>870</v>
      </c>
    </row>
    <row r="872" spans="1:24" x14ac:dyDescent="0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>
        <v>871</v>
      </c>
    </row>
    <row r="873" spans="1:24" x14ac:dyDescent="0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>
        <v>872</v>
      </c>
    </row>
    <row r="874" spans="1:24" x14ac:dyDescent="0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>
        <v>873</v>
      </c>
    </row>
    <row r="875" spans="1:24" x14ac:dyDescent="0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>
        <v>874</v>
      </c>
    </row>
    <row r="876" spans="1:24" x14ac:dyDescent="0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>
        <v>875</v>
      </c>
    </row>
    <row r="877" spans="1:24" x14ac:dyDescent="0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>
        <v>876</v>
      </c>
    </row>
    <row r="878" spans="1:24" x14ac:dyDescent="0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>
        <v>877</v>
      </c>
    </row>
    <row r="879" spans="1:24" x14ac:dyDescent="0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>
        <v>878</v>
      </c>
    </row>
    <row r="880" spans="1:24" x14ac:dyDescent="0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>
        <v>879</v>
      </c>
    </row>
    <row r="881" spans="1:24" x14ac:dyDescent="0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>
        <v>880</v>
      </c>
    </row>
    <row r="882" spans="1:24" x14ac:dyDescent="0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>
        <v>881</v>
      </c>
    </row>
    <row r="883" spans="1:24" x14ac:dyDescent="0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>
        <v>882</v>
      </c>
    </row>
    <row r="884" spans="1:24" x14ac:dyDescent="0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>
        <v>883</v>
      </c>
    </row>
    <row r="885" spans="1:24" x14ac:dyDescent="0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>
        <v>884</v>
      </c>
    </row>
    <row r="886" spans="1:24" x14ac:dyDescent="0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>
        <v>885</v>
      </c>
    </row>
    <row r="887" spans="1:24" x14ac:dyDescent="0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>
        <v>886</v>
      </c>
    </row>
    <row r="888" spans="1:24" x14ac:dyDescent="0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>
        <v>887</v>
      </c>
    </row>
    <row r="889" spans="1:24" x14ac:dyDescent="0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>
        <v>888</v>
      </c>
    </row>
    <row r="890" spans="1:24" x14ac:dyDescent="0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>
        <v>889</v>
      </c>
    </row>
    <row r="891" spans="1:24" x14ac:dyDescent="0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>
        <v>890</v>
      </c>
    </row>
    <row r="892" spans="1:24" x14ac:dyDescent="0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>
        <v>891</v>
      </c>
    </row>
    <row r="893" spans="1:24" x14ac:dyDescent="0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>
        <v>892</v>
      </c>
    </row>
    <row r="894" spans="1:24" x14ac:dyDescent="0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>
        <v>893</v>
      </c>
    </row>
    <row r="895" spans="1:24" x14ac:dyDescent="0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>
        <v>894</v>
      </c>
    </row>
    <row r="896" spans="1:24" x14ac:dyDescent="0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>
        <v>895</v>
      </c>
    </row>
    <row r="897" spans="1:24" x14ac:dyDescent="0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>
        <v>896</v>
      </c>
    </row>
    <row r="898" spans="1:24" x14ac:dyDescent="0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>
        <v>897</v>
      </c>
    </row>
    <row r="899" spans="1:24" x14ac:dyDescent="0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>
        <v>898</v>
      </c>
    </row>
    <row r="900" spans="1:24" x14ac:dyDescent="0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>
        <v>899</v>
      </c>
    </row>
    <row r="901" spans="1:24" x14ac:dyDescent="0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>
        <v>900</v>
      </c>
    </row>
    <row r="902" spans="1:24" x14ac:dyDescent="0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>
        <v>901</v>
      </c>
    </row>
    <row r="903" spans="1:24" x14ac:dyDescent="0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>
        <v>902</v>
      </c>
    </row>
    <row r="904" spans="1:24" x14ac:dyDescent="0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>
        <v>903</v>
      </c>
    </row>
    <row r="905" spans="1:24" x14ac:dyDescent="0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>
        <v>904</v>
      </c>
    </row>
    <row r="906" spans="1:24" x14ac:dyDescent="0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>
        <v>905</v>
      </c>
    </row>
    <row r="907" spans="1:24" x14ac:dyDescent="0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>
        <v>906</v>
      </c>
    </row>
    <row r="908" spans="1:24" x14ac:dyDescent="0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>
        <v>907</v>
      </c>
    </row>
    <row r="909" spans="1:24" x14ac:dyDescent="0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>
        <v>908</v>
      </c>
    </row>
    <row r="910" spans="1:24" x14ac:dyDescent="0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>
        <v>909</v>
      </c>
    </row>
    <row r="911" spans="1:24" x14ac:dyDescent="0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>
        <v>910</v>
      </c>
    </row>
    <row r="912" spans="1:24" x14ac:dyDescent="0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>
        <v>911</v>
      </c>
    </row>
    <row r="913" spans="1:24" x14ac:dyDescent="0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>
        <v>912</v>
      </c>
    </row>
    <row r="914" spans="1:24" x14ac:dyDescent="0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>
        <v>913</v>
      </c>
    </row>
    <row r="915" spans="1:24" x14ac:dyDescent="0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>
        <v>914</v>
      </c>
    </row>
    <row r="916" spans="1:24" x14ac:dyDescent="0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>
        <v>915</v>
      </c>
    </row>
    <row r="917" spans="1:24" x14ac:dyDescent="0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>
        <v>916</v>
      </c>
    </row>
    <row r="918" spans="1:24" x14ac:dyDescent="0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>
        <v>917</v>
      </c>
    </row>
    <row r="919" spans="1:24" x14ac:dyDescent="0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>
        <v>918</v>
      </c>
    </row>
    <row r="920" spans="1:24" x14ac:dyDescent="0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>
        <v>919</v>
      </c>
    </row>
    <row r="921" spans="1:24" x14ac:dyDescent="0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>
        <v>920</v>
      </c>
    </row>
    <row r="922" spans="1:24" x14ac:dyDescent="0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>
        <v>921</v>
      </c>
    </row>
    <row r="923" spans="1:24" x14ac:dyDescent="0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>
        <v>922</v>
      </c>
    </row>
    <row r="924" spans="1:24" x14ac:dyDescent="0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>
        <v>923</v>
      </c>
    </row>
    <row r="925" spans="1:24" x14ac:dyDescent="0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>
        <v>924</v>
      </c>
    </row>
    <row r="926" spans="1:24" x14ac:dyDescent="0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>
        <v>925</v>
      </c>
    </row>
    <row r="927" spans="1:24" x14ac:dyDescent="0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>
        <v>926</v>
      </c>
    </row>
    <row r="928" spans="1:24" x14ac:dyDescent="0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>
        <v>927</v>
      </c>
    </row>
    <row r="929" spans="1:24" x14ac:dyDescent="0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>
        <v>928</v>
      </c>
    </row>
    <row r="930" spans="1:24" x14ac:dyDescent="0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>
        <v>929</v>
      </c>
    </row>
    <row r="931" spans="1:24" x14ac:dyDescent="0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>
        <v>930</v>
      </c>
    </row>
    <row r="932" spans="1:24" x14ac:dyDescent="0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>
        <v>931</v>
      </c>
    </row>
    <row r="933" spans="1:24" x14ac:dyDescent="0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>
        <v>932</v>
      </c>
    </row>
    <row r="934" spans="1:24" x14ac:dyDescent="0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>
        <v>933</v>
      </c>
    </row>
    <row r="935" spans="1:24" x14ac:dyDescent="0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>
        <v>934</v>
      </c>
    </row>
    <row r="936" spans="1:24" x14ac:dyDescent="0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>
        <v>935</v>
      </c>
    </row>
    <row r="937" spans="1:24" x14ac:dyDescent="0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>
        <v>936</v>
      </c>
    </row>
    <row r="938" spans="1:24" x14ac:dyDescent="0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>
        <v>937</v>
      </c>
    </row>
    <row r="939" spans="1:24" x14ac:dyDescent="0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>
        <v>938</v>
      </c>
    </row>
    <row r="940" spans="1:24" x14ac:dyDescent="0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>
        <v>939</v>
      </c>
    </row>
    <row r="941" spans="1:24" x14ac:dyDescent="0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>
        <v>940</v>
      </c>
    </row>
    <row r="942" spans="1:24" x14ac:dyDescent="0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>
        <v>941</v>
      </c>
    </row>
    <row r="943" spans="1:24" x14ac:dyDescent="0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>
        <v>942</v>
      </c>
    </row>
    <row r="944" spans="1:24" x14ac:dyDescent="0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>
        <v>943</v>
      </c>
    </row>
    <row r="945" spans="1:24" x14ac:dyDescent="0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>
        <v>944</v>
      </c>
    </row>
    <row r="946" spans="1:24" x14ac:dyDescent="0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>
        <v>945</v>
      </c>
    </row>
    <row r="947" spans="1:24" x14ac:dyDescent="0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>
        <v>946</v>
      </c>
    </row>
    <row r="948" spans="1:24" x14ac:dyDescent="0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>
        <v>947</v>
      </c>
    </row>
    <row r="949" spans="1:24" x14ac:dyDescent="0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>
        <v>948</v>
      </c>
    </row>
    <row r="950" spans="1:24" x14ac:dyDescent="0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>
        <v>949</v>
      </c>
    </row>
    <row r="951" spans="1:24" x14ac:dyDescent="0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>
        <v>950</v>
      </c>
    </row>
    <row r="952" spans="1:24" x14ac:dyDescent="0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>
        <v>951</v>
      </c>
    </row>
    <row r="953" spans="1:24" x14ac:dyDescent="0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>
        <v>952</v>
      </c>
    </row>
    <row r="954" spans="1:24" x14ac:dyDescent="0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>
        <v>953</v>
      </c>
    </row>
    <row r="955" spans="1:24" x14ac:dyDescent="0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>
        <v>954</v>
      </c>
    </row>
    <row r="956" spans="1:24" x14ac:dyDescent="0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>
        <v>955</v>
      </c>
    </row>
    <row r="957" spans="1:24" x14ac:dyDescent="0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>
        <v>956</v>
      </c>
    </row>
    <row r="958" spans="1:24" x14ac:dyDescent="0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>
        <v>957</v>
      </c>
    </row>
    <row r="959" spans="1:24" x14ac:dyDescent="0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>
        <v>958</v>
      </c>
    </row>
    <row r="960" spans="1:24" x14ac:dyDescent="0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>
        <v>959</v>
      </c>
    </row>
    <row r="961" spans="1:24" x14ac:dyDescent="0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>
        <v>960</v>
      </c>
    </row>
    <row r="962" spans="1:24" x14ac:dyDescent="0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>
        <v>961</v>
      </c>
    </row>
    <row r="963" spans="1:24" x14ac:dyDescent="0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>
        <v>962</v>
      </c>
    </row>
    <row r="964" spans="1:24" x14ac:dyDescent="0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>
        <v>963</v>
      </c>
    </row>
    <row r="965" spans="1:24" x14ac:dyDescent="0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>
        <v>964</v>
      </c>
    </row>
    <row r="966" spans="1:24" x14ac:dyDescent="0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>
        <v>965</v>
      </c>
    </row>
    <row r="967" spans="1:24" x14ac:dyDescent="0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>
        <v>966</v>
      </c>
    </row>
    <row r="968" spans="1:24" x14ac:dyDescent="0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>
        <v>967</v>
      </c>
    </row>
    <row r="969" spans="1:24" x14ac:dyDescent="0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>
        <v>968</v>
      </c>
    </row>
    <row r="970" spans="1:24" x14ac:dyDescent="0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>
        <v>969</v>
      </c>
    </row>
    <row r="971" spans="1:24" x14ac:dyDescent="0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>
        <v>970</v>
      </c>
    </row>
    <row r="972" spans="1:24" x14ac:dyDescent="0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>
        <v>971</v>
      </c>
    </row>
    <row r="973" spans="1:24" x14ac:dyDescent="0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>
        <v>972</v>
      </c>
    </row>
    <row r="974" spans="1:24" x14ac:dyDescent="0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>
        <v>973</v>
      </c>
    </row>
    <row r="975" spans="1:24" x14ac:dyDescent="0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>
        <v>974</v>
      </c>
    </row>
    <row r="976" spans="1:24" x14ac:dyDescent="0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>
        <v>975</v>
      </c>
    </row>
    <row r="977" spans="1:24" x14ac:dyDescent="0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>
        <v>976</v>
      </c>
    </row>
    <row r="978" spans="1:24" x14ac:dyDescent="0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>
        <v>977</v>
      </c>
    </row>
    <row r="979" spans="1:24" x14ac:dyDescent="0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>
        <v>978</v>
      </c>
    </row>
    <row r="980" spans="1:24" x14ac:dyDescent="0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>
        <v>979</v>
      </c>
    </row>
    <row r="981" spans="1:24" x14ac:dyDescent="0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>
        <v>980</v>
      </c>
    </row>
    <row r="982" spans="1:24" x14ac:dyDescent="0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>
        <v>981</v>
      </c>
    </row>
    <row r="983" spans="1:24" x14ac:dyDescent="0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>
        <v>982</v>
      </c>
    </row>
    <row r="984" spans="1:24" x14ac:dyDescent="0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>
        <v>983</v>
      </c>
    </row>
    <row r="985" spans="1:24" x14ac:dyDescent="0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>
        <v>984</v>
      </c>
    </row>
    <row r="986" spans="1:24" x14ac:dyDescent="0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>
        <v>985</v>
      </c>
    </row>
    <row r="987" spans="1:24" x14ac:dyDescent="0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>
        <v>986</v>
      </c>
    </row>
    <row r="988" spans="1:24" x14ac:dyDescent="0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>
        <v>987</v>
      </c>
    </row>
    <row r="989" spans="1:24" x14ac:dyDescent="0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>
        <v>988</v>
      </c>
    </row>
    <row r="990" spans="1:24" x14ac:dyDescent="0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>
        <v>989</v>
      </c>
    </row>
    <row r="991" spans="1:24" x14ac:dyDescent="0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>
        <v>990</v>
      </c>
    </row>
    <row r="992" spans="1:24" x14ac:dyDescent="0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>
        <v>991</v>
      </c>
    </row>
    <row r="993" spans="1:24" x14ac:dyDescent="0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>
        <v>992</v>
      </c>
    </row>
    <row r="994" spans="1:24" x14ac:dyDescent="0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>
        <v>993</v>
      </c>
    </row>
    <row r="995" spans="1:24" x14ac:dyDescent="0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>
        <v>994</v>
      </c>
    </row>
    <row r="996" spans="1:24" x14ac:dyDescent="0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>
        <v>995</v>
      </c>
    </row>
    <row r="997" spans="1:24" x14ac:dyDescent="0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>
        <v>996</v>
      </c>
    </row>
    <row r="998" spans="1:24" x14ac:dyDescent="0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>
        <v>997</v>
      </c>
    </row>
    <row r="999" spans="1:24" x14ac:dyDescent="0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>
        <v>998</v>
      </c>
    </row>
    <row r="1000" spans="1:24" x14ac:dyDescent="0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>
        <v>999</v>
      </c>
    </row>
    <row r="1001" spans="1:24" x14ac:dyDescent="0.7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>
        <v>1000</v>
      </c>
    </row>
    <row r="1002" spans="1:24" x14ac:dyDescent="0.7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>
        <v>1001</v>
      </c>
    </row>
    <row r="1003" spans="1:24" x14ac:dyDescent="0.7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>
        <v>1002</v>
      </c>
    </row>
    <row r="1004" spans="1:24" x14ac:dyDescent="0.7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>
        <v>1003</v>
      </c>
    </row>
    <row r="1005" spans="1:24" x14ac:dyDescent="0.7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>
        <v>1004</v>
      </c>
    </row>
    <row r="1006" spans="1:24" x14ac:dyDescent="0.7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>
        <v>1005</v>
      </c>
    </row>
    <row r="1007" spans="1:24" x14ac:dyDescent="0.7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>
        <v>1006</v>
      </c>
    </row>
    <row r="1008" spans="1:24" x14ac:dyDescent="0.7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>
        <v>1007</v>
      </c>
    </row>
    <row r="1009" spans="1:24" x14ac:dyDescent="0.7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>
        <v>1008</v>
      </c>
    </row>
    <row r="1010" spans="1:24" x14ac:dyDescent="0.7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>
        <v>1009</v>
      </c>
    </row>
    <row r="1011" spans="1:24" x14ac:dyDescent="0.7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>
        <v>1010</v>
      </c>
    </row>
    <row r="1012" spans="1:24" x14ac:dyDescent="0.7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>
        <v>1011</v>
      </c>
    </row>
    <row r="1013" spans="1:24" x14ac:dyDescent="0.7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>
        <v>1012</v>
      </c>
    </row>
    <row r="1014" spans="1:24" x14ac:dyDescent="0.7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>
        <v>1013</v>
      </c>
    </row>
    <row r="1015" spans="1:24" x14ac:dyDescent="0.7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>
        <v>1014</v>
      </c>
    </row>
    <row r="1016" spans="1:24" x14ac:dyDescent="0.7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>
        <v>1015</v>
      </c>
    </row>
    <row r="1017" spans="1:24" x14ac:dyDescent="0.7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>
        <v>1016</v>
      </c>
    </row>
    <row r="1018" spans="1:24" x14ac:dyDescent="0.7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>
        <v>1017</v>
      </c>
    </row>
    <row r="1019" spans="1:24" x14ac:dyDescent="0.7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>
        <v>1018</v>
      </c>
    </row>
    <row r="1020" spans="1:24" x14ac:dyDescent="0.7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>
        <v>1019</v>
      </c>
    </row>
    <row r="1021" spans="1:24" x14ac:dyDescent="0.7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>
        <v>1020</v>
      </c>
    </row>
    <row r="1022" spans="1:24" x14ac:dyDescent="0.7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>
        <v>1021</v>
      </c>
    </row>
    <row r="1023" spans="1:24" x14ac:dyDescent="0.7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>
        <v>1022</v>
      </c>
    </row>
    <row r="1024" spans="1:24" x14ac:dyDescent="0.7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>
        <v>1023</v>
      </c>
    </row>
    <row r="1025" spans="1:24" x14ac:dyDescent="0.7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>
        <v>1024</v>
      </c>
    </row>
    <row r="1026" spans="1:24" x14ac:dyDescent="0.7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>
        <v>1025</v>
      </c>
    </row>
    <row r="1027" spans="1:24" x14ac:dyDescent="0.7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>
        <v>1026</v>
      </c>
    </row>
    <row r="1028" spans="1:24" x14ac:dyDescent="0.7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>
        <v>1027</v>
      </c>
    </row>
    <row r="1029" spans="1:24" x14ac:dyDescent="0.7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>
        <v>1028</v>
      </c>
    </row>
    <row r="1030" spans="1:24" x14ac:dyDescent="0.7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>
        <v>1029</v>
      </c>
    </row>
    <row r="1031" spans="1:24" x14ac:dyDescent="0.7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>
        <v>1030</v>
      </c>
    </row>
    <row r="1032" spans="1:24" x14ac:dyDescent="0.7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>
        <v>1031</v>
      </c>
    </row>
    <row r="1033" spans="1:24" x14ac:dyDescent="0.7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>
        <v>1032</v>
      </c>
    </row>
    <row r="1034" spans="1:24" x14ac:dyDescent="0.7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>
        <v>1033</v>
      </c>
    </row>
    <row r="1035" spans="1:24" x14ac:dyDescent="0.7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>
        <v>1034</v>
      </c>
    </row>
    <row r="1036" spans="1:24" x14ac:dyDescent="0.7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>
        <v>1035</v>
      </c>
    </row>
    <row r="1037" spans="1:24" x14ac:dyDescent="0.7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>
        <v>1036</v>
      </c>
    </row>
    <row r="1038" spans="1:24" x14ac:dyDescent="0.7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>
        <v>1037</v>
      </c>
    </row>
    <row r="1039" spans="1:24" x14ac:dyDescent="0.7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>
        <v>1038</v>
      </c>
    </row>
    <row r="1040" spans="1:24" x14ac:dyDescent="0.7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>
        <v>1039</v>
      </c>
    </row>
    <row r="1041" spans="1:24" x14ac:dyDescent="0.7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>
        <v>1040</v>
      </c>
    </row>
    <row r="1042" spans="1:24" x14ac:dyDescent="0.7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>
        <v>1041</v>
      </c>
    </row>
    <row r="1043" spans="1:24" x14ac:dyDescent="0.7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>
        <v>1042</v>
      </c>
    </row>
    <row r="1044" spans="1:24" x14ac:dyDescent="0.7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>
        <v>1043</v>
      </c>
    </row>
    <row r="1045" spans="1:24" x14ac:dyDescent="0.7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>
        <v>1044</v>
      </c>
    </row>
    <row r="1046" spans="1:24" x14ac:dyDescent="0.7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>
        <v>1045</v>
      </c>
    </row>
    <row r="1047" spans="1:24" x14ac:dyDescent="0.7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>
        <v>1046</v>
      </c>
    </row>
    <row r="1048" spans="1:24" x14ac:dyDescent="0.7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>
        <v>1047</v>
      </c>
    </row>
    <row r="1049" spans="1:24" x14ac:dyDescent="0.7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>
        <v>1048</v>
      </c>
    </row>
    <row r="1050" spans="1:24" x14ac:dyDescent="0.7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>
        <v>1049</v>
      </c>
    </row>
    <row r="1051" spans="1:24" x14ac:dyDescent="0.7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>
        <v>1050</v>
      </c>
    </row>
    <row r="1052" spans="1:24" x14ac:dyDescent="0.7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>
        <v>1051</v>
      </c>
    </row>
    <row r="1053" spans="1:24" x14ac:dyDescent="0.7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>
        <v>1052</v>
      </c>
    </row>
    <row r="1054" spans="1:24" x14ac:dyDescent="0.7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>
        <v>1053</v>
      </c>
    </row>
    <row r="1055" spans="1:24" x14ac:dyDescent="0.7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>
        <v>1054</v>
      </c>
    </row>
    <row r="1056" spans="1:24" x14ac:dyDescent="0.7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>
        <v>1055</v>
      </c>
    </row>
    <row r="1057" spans="1:24" x14ac:dyDescent="0.7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>
        <v>1056</v>
      </c>
    </row>
    <row r="1058" spans="1:24" x14ac:dyDescent="0.7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>
        <v>1057</v>
      </c>
    </row>
    <row r="1059" spans="1:24" x14ac:dyDescent="0.7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>
        <v>1058</v>
      </c>
    </row>
    <row r="1060" spans="1:24" x14ac:dyDescent="0.7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>
        <v>1059</v>
      </c>
    </row>
    <row r="1061" spans="1:24" x14ac:dyDescent="0.7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>
        <v>1060</v>
      </c>
    </row>
    <row r="1062" spans="1:24" x14ac:dyDescent="0.7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>
        <v>1061</v>
      </c>
    </row>
    <row r="1063" spans="1:24" x14ac:dyDescent="0.7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>
        <v>1062</v>
      </c>
    </row>
    <row r="1064" spans="1:24" x14ac:dyDescent="0.7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>
        <v>1063</v>
      </c>
    </row>
    <row r="1065" spans="1:24" x14ac:dyDescent="0.7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>
        <v>1064</v>
      </c>
    </row>
    <row r="1066" spans="1:24" x14ac:dyDescent="0.7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>
        <v>1065</v>
      </c>
    </row>
    <row r="1067" spans="1:24" x14ac:dyDescent="0.7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>
        <v>1066</v>
      </c>
    </row>
    <row r="1068" spans="1:24" x14ac:dyDescent="0.75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>
        <v>1067</v>
      </c>
    </row>
    <row r="1069" spans="1:24" x14ac:dyDescent="0.75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>
        <v>1068</v>
      </c>
    </row>
    <row r="1070" spans="1:24" x14ac:dyDescent="0.75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>
        <v>1069</v>
      </c>
    </row>
    <row r="1071" spans="1:24" x14ac:dyDescent="0.75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>
        <v>1070</v>
      </c>
    </row>
    <row r="1072" spans="1:24" x14ac:dyDescent="0.75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>
        <v>1071</v>
      </c>
    </row>
    <row r="1073" spans="1:24" x14ac:dyDescent="0.75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>
        <v>1072</v>
      </c>
    </row>
    <row r="1074" spans="1:24" x14ac:dyDescent="0.75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>
        <v>1073</v>
      </c>
    </row>
    <row r="1075" spans="1:24" x14ac:dyDescent="0.7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>
        <v>1074</v>
      </c>
    </row>
    <row r="1076" spans="1:24" x14ac:dyDescent="0.75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>
        <v>1075</v>
      </c>
    </row>
    <row r="1077" spans="1:24" x14ac:dyDescent="0.75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>
        <v>1076</v>
      </c>
    </row>
    <row r="1078" spans="1:24" x14ac:dyDescent="0.75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>
        <v>1077</v>
      </c>
    </row>
    <row r="1079" spans="1:24" x14ac:dyDescent="0.75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>
        <v>1078</v>
      </c>
    </row>
    <row r="1080" spans="1:24" x14ac:dyDescent="0.75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>
        <v>1079</v>
      </c>
    </row>
    <row r="1081" spans="1:24" x14ac:dyDescent="0.75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>
        <v>1080</v>
      </c>
    </row>
    <row r="1082" spans="1:24" x14ac:dyDescent="0.75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>
        <v>1081</v>
      </c>
    </row>
    <row r="1083" spans="1:24" x14ac:dyDescent="0.75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>
        <v>1082</v>
      </c>
    </row>
    <row r="1084" spans="1:24" x14ac:dyDescent="0.75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>
        <v>1083</v>
      </c>
    </row>
    <row r="1085" spans="1:24" x14ac:dyDescent="0.7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>
        <v>1084</v>
      </c>
    </row>
    <row r="1086" spans="1:24" x14ac:dyDescent="0.75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>
        <v>1085</v>
      </c>
    </row>
    <row r="1087" spans="1:24" x14ac:dyDescent="0.75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>
        <v>1086</v>
      </c>
    </row>
    <row r="1088" spans="1:24" x14ac:dyDescent="0.75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>
        <v>1087</v>
      </c>
    </row>
    <row r="1089" spans="1:24" x14ac:dyDescent="0.75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>
        <v>1088</v>
      </c>
    </row>
    <row r="1090" spans="1:24" x14ac:dyDescent="0.75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>
        <v>1089</v>
      </c>
    </row>
    <row r="1091" spans="1:24" x14ac:dyDescent="0.75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>
        <v>1090</v>
      </c>
    </row>
    <row r="1092" spans="1:24" x14ac:dyDescent="0.75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>
        <v>1091</v>
      </c>
    </row>
    <row r="1093" spans="1:24" x14ac:dyDescent="0.75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>
        <v>1092</v>
      </c>
    </row>
    <row r="1094" spans="1:24" x14ac:dyDescent="0.75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>
        <v>1093</v>
      </c>
    </row>
    <row r="1095" spans="1:24" x14ac:dyDescent="0.7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>
        <v>1094</v>
      </c>
    </row>
    <row r="1096" spans="1:24" x14ac:dyDescent="0.75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>
        <v>1095</v>
      </c>
    </row>
    <row r="1097" spans="1:24" x14ac:dyDescent="0.75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>
        <v>1096</v>
      </c>
    </row>
    <row r="1098" spans="1:24" x14ac:dyDescent="0.75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>
        <v>1097</v>
      </c>
    </row>
    <row r="1099" spans="1:24" x14ac:dyDescent="0.75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>
        <v>1098</v>
      </c>
    </row>
    <row r="1100" spans="1:24" x14ac:dyDescent="0.75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>
        <v>1099</v>
      </c>
    </row>
    <row r="1101" spans="1:24" x14ac:dyDescent="0.75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>
        <v>1100</v>
      </c>
    </row>
    <row r="1102" spans="1:24" x14ac:dyDescent="0.75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>
        <v>1101</v>
      </c>
    </row>
    <row r="1103" spans="1:24" x14ac:dyDescent="0.75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>
        <v>1102</v>
      </c>
    </row>
    <row r="1104" spans="1:24" x14ac:dyDescent="0.75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>
        <v>1103</v>
      </c>
    </row>
    <row r="1105" spans="1:24" x14ac:dyDescent="0.7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>
        <v>1104</v>
      </c>
    </row>
    <row r="1106" spans="1:24" x14ac:dyDescent="0.75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>
        <v>1105</v>
      </c>
    </row>
    <row r="1107" spans="1:24" x14ac:dyDescent="0.75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>
        <v>1106</v>
      </c>
    </row>
    <row r="1108" spans="1:24" x14ac:dyDescent="0.75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>
        <v>1107</v>
      </c>
    </row>
    <row r="1109" spans="1:24" x14ac:dyDescent="0.75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>
        <v>1108</v>
      </c>
    </row>
    <row r="1110" spans="1:24" x14ac:dyDescent="0.75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>
        <v>1109</v>
      </c>
    </row>
    <row r="1111" spans="1:24" x14ac:dyDescent="0.75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>
        <v>1110</v>
      </c>
    </row>
    <row r="1112" spans="1:24" x14ac:dyDescent="0.75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>
        <v>1111</v>
      </c>
    </row>
    <row r="1113" spans="1:24" x14ac:dyDescent="0.75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>
        <v>1112</v>
      </c>
    </row>
    <row r="1114" spans="1:24" x14ac:dyDescent="0.75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>
        <v>1113</v>
      </c>
    </row>
    <row r="1115" spans="1:24" x14ac:dyDescent="0.75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>
        <v>1114</v>
      </c>
    </row>
    <row r="1116" spans="1:24" x14ac:dyDescent="0.75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>
        <v>1115</v>
      </c>
    </row>
    <row r="1117" spans="1:24" x14ac:dyDescent="0.75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>
        <v>1116</v>
      </c>
    </row>
    <row r="1118" spans="1:24" x14ac:dyDescent="0.75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>
        <v>1117</v>
      </c>
    </row>
    <row r="1119" spans="1:24" x14ac:dyDescent="0.75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>
        <v>1118</v>
      </c>
    </row>
    <row r="1120" spans="1:24" x14ac:dyDescent="0.75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>
        <v>1119</v>
      </c>
    </row>
    <row r="1121" spans="1:24" x14ac:dyDescent="0.75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>
        <v>1120</v>
      </c>
    </row>
    <row r="1122" spans="1:24" x14ac:dyDescent="0.75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>
        <v>1121</v>
      </c>
    </row>
    <row r="1123" spans="1:24" x14ac:dyDescent="0.75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>
        <v>1122</v>
      </c>
    </row>
    <row r="1124" spans="1:24" x14ac:dyDescent="0.75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>
        <v>1123</v>
      </c>
    </row>
    <row r="1125" spans="1:24" x14ac:dyDescent="0.75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>
        <v>1124</v>
      </c>
    </row>
    <row r="1126" spans="1:24" x14ac:dyDescent="0.75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>
        <v>1125</v>
      </c>
    </row>
    <row r="1127" spans="1:24" x14ac:dyDescent="0.75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>
        <v>1126</v>
      </c>
    </row>
    <row r="1128" spans="1:24" x14ac:dyDescent="0.75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>
        <v>1127</v>
      </c>
    </row>
    <row r="1129" spans="1:24" x14ac:dyDescent="0.75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>
        <v>1128</v>
      </c>
    </row>
    <row r="1130" spans="1:24" x14ac:dyDescent="0.75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>
        <v>1129</v>
      </c>
    </row>
    <row r="1131" spans="1:24" x14ac:dyDescent="0.75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>
        <v>1130</v>
      </c>
    </row>
    <row r="1132" spans="1:24" x14ac:dyDescent="0.75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>
        <v>1131</v>
      </c>
    </row>
    <row r="1133" spans="1:24" x14ac:dyDescent="0.75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>
        <v>1132</v>
      </c>
    </row>
    <row r="1134" spans="1:24" x14ac:dyDescent="0.75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>
        <v>1133</v>
      </c>
    </row>
    <row r="1135" spans="1:24" x14ac:dyDescent="0.75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>
        <v>1134</v>
      </c>
    </row>
    <row r="1136" spans="1:24" x14ac:dyDescent="0.75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>
        <v>1135</v>
      </c>
    </row>
    <row r="1137" spans="1:24" x14ac:dyDescent="0.75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>
        <v>1136</v>
      </c>
    </row>
    <row r="1138" spans="1:24" x14ac:dyDescent="0.75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>
        <v>1137</v>
      </c>
    </row>
    <row r="1139" spans="1:24" x14ac:dyDescent="0.75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>
        <v>1138</v>
      </c>
    </row>
    <row r="1140" spans="1:24" x14ac:dyDescent="0.75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>
        <v>1139</v>
      </c>
    </row>
    <row r="1141" spans="1:24" x14ac:dyDescent="0.75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>
        <v>1140</v>
      </c>
    </row>
    <row r="1142" spans="1:24" x14ac:dyDescent="0.75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>
        <v>1141</v>
      </c>
    </row>
    <row r="1143" spans="1:24" x14ac:dyDescent="0.75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>
        <v>1142</v>
      </c>
    </row>
    <row r="1144" spans="1:24" x14ac:dyDescent="0.75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>
        <v>1143</v>
      </c>
    </row>
    <row r="1145" spans="1:24" x14ac:dyDescent="0.75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>
        <v>1144</v>
      </c>
    </row>
    <row r="1146" spans="1:24" x14ac:dyDescent="0.75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>
        <v>1145</v>
      </c>
    </row>
    <row r="1147" spans="1:24" x14ac:dyDescent="0.75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>
        <v>1146</v>
      </c>
    </row>
    <row r="1148" spans="1:24" x14ac:dyDescent="0.75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>
        <v>1147</v>
      </c>
    </row>
    <row r="1149" spans="1:24" x14ac:dyDescent="0.75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>
        <v>1148</v>
      </c>
    </row>
    <row r="1150" spans="1:24" x14ac:dyDescent="0.75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>
        <v>1149</v>
      </c>
    </row>
    <row r="1151" spans="1:24" x14ac:dyDescent="0.75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>
        <v>1150</v>
      </c>
    </row>
    <row r="1152" spans="1:24" x14ac:dyDescent="0.75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>
        <v>1151</v>
      </c>
    </row>
    <row r="1153" spans="1:24" x14ac:dyDescent="0.75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>
        <v>1152</v>
      </c>
    </row>
    <row r="1154" spans="1:24" x14ac:dyDescent="0.75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>
        <v>1153</v>
      </c>
    </row>
    <row r="1155" spans="1:24" x14ac:dyDescent="0.75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>
        <v>1154</v>
      </c>
    </row>
    <row r="1156" spans="1:24" x14ac:dyDescent="0.75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>
        <v>1155</v>
      </c>
    </row>
    <row r="1157" spans="1:24" x14ac:dyDescent="0.75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>
        <v>1156</v>
      </c>
    </row>
    <row r="1158" spans="1:24" x14ac:dyDescent="0.75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>
        <v>1157</v>
      </c>
    </row>
    <row r="1159" spans="1:24" x14ac:dyDescent="0.75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>
        <v>1158</v>
      </c>
    </row>
    <row r="1160" spans="1:24" x14ac:dyDescent="0.75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>
        <v>1159</v>
      </c>
    </row>
    <row r="1161" spans="1:24" x14ac:dyDescent="0.75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>
        <v>1160</v>
      </c>
    </row>
    <row r="1162" spans="1:24" x14ac:dyDescent="0.75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>
        <v>1161</v>
      </c>
    </row>
    <row r="1163" spans="1:24" x14ac:dyDescent="0.75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>
        <v>1162</v>
      </c>
    </row>
    <row r="1164" spans="1:24" x14ac:dyDescent="0.75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>
        <v>1163</v>
      </c>
    </row>
    <row r="1165" spans="1:24" x14ac:dyDescent="0.75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>
        <v>1164</v>
      </c>
    </row>
    <row r="1166" spans="1:24" x14ac:dyDescent="0.75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>
        <v>1165</v>
      </c>
    </row>
    <row r="1167" spans="1:24" x14ac:dyDescent="0.75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>
        <v>1166</v>
      </c>
    </row>
    <row r="1168" spans="1:24" x14ac:dyDescent="0.75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>
        <v>1167</v>
      </c>
    </row>
    <row r="1169" spans="1:24" x14ac:dyDescent="0.75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>
        <v>1168</v>
      </c>
    </row>
    <row r="1170" spans="1:24" x14ac:dyDescent="0.75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>
        <v>1169</v>
      </c>
    </row>
    <row r="1171" spans="1:24" x14ac:dyDescent="0.75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>
        <v>1170</v>
      </c>
    </row>
    <row r="1172" spans="1:24" x14ac:dyDescent="0.75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>
        <v>1171</v>
      </c>
    </row>
    <row r="1173" spans="1:24" x14ac:dyDescent="0.75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>
        <v>1172</v>
      </c>
    </row>
    <row r="1174" spans="1:24" x14ac:dyDescent="0.75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>
        <v>1173</v>
      </c>
    </row>
    <row r="1175" spans="1:24" x14ac:dyDescent="0.75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>
        <v>1174</v>
      </c>
    </row>
    <row r="1176" spans="1:24" x14ac:dyDescent="0.75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>
        <v>1175</v>
      </c>
    </row>
    <row r="1177" spans="1:24" x14ac:dyDescent="0.75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>
        <v>1176</v>
      </c>
    </row>
    <row r="1178" spans="1:24" x14ac:dyDescent="0.75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>
        <v>1177</v>
      </c>
    </row>
    <row r="1179" spans="1:24" x14ac:dyDescent="0.75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>
        <v>1178</v>
      </c>
    </row>
    <row r="1180" spans="1:24" x14ac:dyDescent="0.75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>
        <v>1179</v>
      </c>
    </row>
    <row r="1181" spans="1:24" x14ac:dyDescent="0.75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>
        <v>1180</v>
      </c>
    </row>
    <row r="1182" spans="1:24" x14ac:dyDescent="0.75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>
        <v>1181</v>
      </c>
    </row>
    <row r="1183" spans="1:24" x14ac:dyDescent="0.75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>
        <v>1182</v>
      </c>
    </row>
    <row r="1184" spans="1:24" x14ac:dyDescent="0.75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>
        <v>1183</v>
      </c>
    </row>
    <row r="1185" spans="1:24" x14ac:dyDescent="0.75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>
        <v>1184</v>
      </c>
    </row>
    <row r="1186" spans="1:24" x14ac:dyDescent="0.75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>
        <v>1185</v>
      </c>
    </row>
    <row r="1187" spans="1:24" x14ac:dyDescent="0.75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>
        <v>1186</v>
      </c>
    </row>
    <row r="1188" spans="1:24" x14ac:dyDescent="0.75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>
        <v>1187</v>
      </c>
    </row>
    <row r="1189" spans="1:24" x14ac:dyDescent="0.75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>
        <v>1188</v>
      </c>
    </row>
    <row r="1190" spans="1:24" x14ac:dyDescent="0.75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>
        <v>1189</v>
      </c>
    </row>
    <row r="1191" spans="1:24" x14ac:dyDescent="0.75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>
        <v>1190</v>
      </c>
    </row>
    <row r="1192" spans="1:24" x14ac:dyDescent="0.75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>
        <v>1191</v>
      </c>
    </row>
    <row r="1193" spans="1:24" x14ac:dyDescent="0.75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>
        <v>1192</v>
      </c>
    </row>
    <row r="1194" spans="1:24" x14ac:dyDescent="0.75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>
        <v>1193</v>
      </c>
    </row>
    <row r="1195" spans="1:24" x14ac:dyDescent="0.75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>
        <v>1194</v>
      </c>
    </row>
    <row r="1196" spans="1:24" x14ac:dyDescent="0.75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>
        <v>1195</v>
      </c>
    </row>
    <row r="1197" spans="1:24" x14ac:dyDescent="0.75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>
        <v>1196</v>
      </c>
    </row>
    <row r="1198" spans="1:24" x14ac:dyDescent="0.75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>
        <v>1197</v>
      </c>
    </row>
    <row r="1199" spans="1:24" x14ac:dyDescent="0.75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>
        <v>1198</v>
      </c>
    </row>
    <row r="1200" spans="1:24" x14ac:dyDescent="0.75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>
        <v>1199</v>
      </c>
    </row>
    <row r="1201" spans="1:24" x14ac:dyDescent="0.75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>
        <v>1200</v>
      </c>
    </row>
    <row r="1202" spans="1:24" x14ac:dyDescent="0.75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>
        <v>1201</v>
      </c>
    </row>
    <row r="1203" spans="1:24" x14ac:dyDescent="0.75">
      <c r="A1203" s="3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>
        <v>1202</v>
      </c>
    </row>
    <row r="1204" spans="1:24" x14ac:dyDescent="0.75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>
        <v>1203</v>
      </c>
    </row>
    <row r="1205" spans="1:24" x14ac:dyDescent="0.75">
      <c r="A1205" s="3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>
        <v>1204</v>
      </c>
    </row>
    <row r="1206" spans="1:24" x14ac:dyDescent="0.75">
      <c r="A1206" s="3"/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>
        <v>1205</v>
      </c>
    </row>
    <row r="1207" spans="1:24" x14ac:dyDescent="0.75">
      <c r="A1207" s="3"/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>
        <v>1206</v>
      </c>
    </row>
    <row r="1208" spans="1:24" x14ac:dyDescent="0.75">
      <c r="A1208" s="3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>
        <v>1207</v>
      </c>
    </row>
    <row r="1209" spans="1:24" x14ac:dyDescent="0.75">
      <c r="A1209" s="3"/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>
        <v>1208</v>
      </c>
    </row>
    <row r="1210" spans="1:24" x14ac:dyDescent="0.75">
      <c r="A1210" s="3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>
        <v>1209</v>
      </c>
    </row>
    <row r="1211" spans="1:24" x14ac:dyDescent="0.75">
      <c r="A1211" s="3"/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>
        <v>1210</v>
      </c>
    </row>
    <row r="1212" spans="1:24" x14ac:dyDescent="0.75">
      <c r="A1212" s="3"/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>
        <v>1211</v>
      </c>
    </row>
    <row r="1213" spans="1:24" x14ac:dyDescent="0.75">
      <c r="A1213" s="3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>
        <v>1212</v>
      </c>
    </row>
    <row r="1214" spans="1:24" x14ac:dyDescent="0.75">
      <c r="A1214" s="3"/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>
        <v>1213</v>
      </c>
    </row>
    <row r="1215" spans="1:24" x14ac:dyDescent="0.75">
      <c r="A1215" s="3"/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>
        <v>1214</v>
      </c>
    </row>
    <row r="1216" spans="1:24" x14ac:dyDescent="0.75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>
        <v>1215</v>
      </c>
    </row>
    <row r="1217" spans="1:24" x14ac:dyDescent="0.75">
      <c r="A1217" s="3"/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>
        <v>1216</v>
      </c>
    </row>
    <row r="1218" spans="1:24" x14ac:dyDescent="0.75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>
        <v>1217</v>
      </c>
    </row>
    <row r="1219" spans="1:24" x14ac:dyDescent="0.75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>
        <v>1218</v>
      </c>
    </row>
    <row r="1220" spans="1:24" x14ac:dyDescent="0.75">
      <c r="A1220" s="3"/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>
        <v>1219</v>
      </c>
    </row>
    <row r="1221" spans="1:24" x14ac:dyDescent="0.75">
      <c r="A1221" s="3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>
        <v>1220</v>
      </c>
    </row>
    <row r="1222" spans="1:24" x14ac:dyDescent="0.75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>
        <v>1221</v>
      </c>
    </row>
    <row r="1223" spans="1:24" x14ac:dyDescent="0.75">
      <c r="A1223" s="3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>
        <v>1222</v>
      </c>
    </row>
    <row r="1224" spans="1:24" x14ac:dyDescent="0.75">
      <c r="A1224" s="3"/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>
        <v>1223</v>
      </c>
    </row>
    <row r="1225" spans="1:24" x14ac:dyDescent="0.75">
      <c r="A1225" s="3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>
        <v>1224</v>
      </c>
    </row>
    <row r="1226" spans="1:24" x14ac:dyDescent="0.75">
      <c r="A1226" s="3"/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>
        <v>1225</v>
      </c>
    </row>
    <row r="1227" spans="1:24" x14ac:dyDescent="0.75">
      <c r="A1227" s="3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>
        <v>1226</v>
      </c>
    </row>
    <row r="1228" spans="1:24" x14ac:dyDescent="0.75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>
        <v>1227</v>
      </c>
    </row>
    <row r="1229" spans="1:24" x14ac:dyDescent="0.75">
      <c r="A1229" s="3"/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>
        <v>1228</v>
      </c>
    </row>
    <row r="1230" spans="1:24" x14ac:dyDescent="0.75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>
        <v>1229</v>
      </c>
    </row>
    <row r="1231" spans="1:24" x14ac:dyDescent="0.75">
      <c r="A1231" s="3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>
        <v>1230</v>
      </c>
    </row>
    <row r="1232" spans="1:24" x14ac:dyDescent="0.75">
      <c r="A1232" s="3"/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>
        <v>1231</v>
      </c>
    </row>
    <row r="1233" spans="1:24" x14ac:dyDescent="0.75">
      <c r="A1233" s="3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>
        <v>1232</v>
      </c>
    </row>
    <row r="1234" spans="1:24" x14ac:dyDescent="0.75">
      <c r="A1234" s="3"/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>
        <v>1233</v>
      </c>
    </row>
    <row r="1235" spans="1:24" x14ac:dyDescent="0.75">
      <c r="A1235" s="3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>
        <v>1234</v>
      </c>
    </row>
    <row r="1236" spans="1:24" x14ac:dyDescent="0.75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>
        <v>1235</v>
      </c>
    </row>
    <row r="1237" spans="1:24" x14ac:dyDescent="0.75">
      <c r="A1237" s="3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>
        <v>1236</v>
      </c>
    </row>
    <row r="1238" spans="1:24" x14ac:dyDescent="0.75">
      <c r="A1238" s="3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>
        <v>1237</v>
      </c>
    </row>
    <row r="1239" spans="1:24" x14ac:dyDescent="0.75">
      <c r="A1239" s="3"/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>
        <v>1238</v>
      </c>
    </row>
    <row r="1240" spans="1:24" x14ac:dyDescent="0.75">
      <c r="A1240" s="3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>
        <v>1239</v>
      </c>
    </row>
    <row r="1241" spans="1:24" x14ac:dyDescent="0.75">
      <c r="A1241" s="3"/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>
        <v>1240</v>
      </c>
    </row>
    <row r="1242" spans="1:24" x14ac:dyDescent="0.75">
      <c r="A1242" s="3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>
        <v>1241</v>
      </c>
    </row>
    <row r="1243" spans="1:24" x14ac:dyDescent="0.75">
      <c r="A1243" s="3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>
        <v>1242</v>
      </c>
    </row>
    <row r="1244" spans="1:24" x14ac:dyDescent="0.75">
      <c r="A1244" s="3"/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>
        <v>1243</v>
      </c>
    </row>
    <row r="1245" spans="1:24" x14ac:dyDescent="0.75">
      <c r="A1245" s="3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>
        <v>1244</v>
      </c>
    </row>
    <row r="1246" spans="1:24" x14ac:dyDescent="0.75">
      <c r="A1246" s="3"/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>
        <v>1245</v>
      </c>
    </row>
    <row r="1247" spans="1:24" x14ac:dyDescent="0.75">
      <c r="A1247" s="3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>
        <v>1246</v>
      </c>
    </row>
    <row r="1248" spans="1:24" x14ac:dyDescent="0.75">
      <c r="A1248" s="3"/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>
        <v>1247</v>
      </c>
    </row>
    <row r="1249" spans="1:24" x14ac:dyDescent="0.75">
      <c r="A1249" s="3"/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>
        <v>1248</v>
      </c>
    </row>
    <row r="1250" spans="1:24" x14ac:dyDescent="0.75">
      <c r="A1250" s="3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>
        <v>1249</v>
      </c>
    </row>
    <row r="1251" spans="1:24" x14ac:dyDescent="0.75">
      <c r="A1251" s="3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>
        <v>1250</v>
      </c>
    </row>
    <row r="1252" spans="1:24" x14ac:dyDescent="0.75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>
        <v>1251</v>
      </c>
    </row>
    <row r="1253" spans="1:24" x14ac:dyDescent="0.75">
      <c r="A1253" s="3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>
        <v>1252</v>
      </c>
    </row>
    <row r="1254" spans="1:24" x14ac:dyDescent="0.75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>
        <v>1253</v>
      </c>
    </row>
    <row r="1255" spans="1:24" x14ac:dyDescent="0.75">
      <c r="A1255" s="3"/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>
        <v>1254</v>
      </c>
    </row>
    <row r="1256" spans="1:24" x14ac:dyDescent="0.75">
      <c r="A1256" s="3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>
        <v>1255</v>
      </c>
    </row>
    <row r="1257" spans="1:24" x14ac:dyDescent="0.75">
      <c r="A1257" s="3"/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>
        <v>1256</v>
      </c>
    </row>
    <row r="1258" spans="1:24" x14ac:dyDescent="0.75">
      <c r="A1258" s="3"/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>
        <v>1257</v>
      </c>
    </row>
    <row r="1259" spans="1:24" x14ac:dyDescent="0.75">
      <c r="A1259" s="3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>
        <v>1258</v>
      </c>
    </row>
    <row r="1260" spans="1:24" x14ac:dyDescent="0.75">
      <c r="A1260" s="3"/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>
        <v>1259</v>
      </c>
    </row>
    <row r="1261" spans="1:24" x14ac:dyDescent="0.75">
      <c r="A1261" s="3"/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>
        <v>1260</v>
      </c>
    </row>
    <row r="1262" spans="1:24" x14ac:dyDescent="0.75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>
        <v>1261</v>
      </c>
    </row>
    <row r="1263" spans="1:24" x14ac:dyDescent="0.75">
      <c r="A1263" s="3"/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>
        <v>1262</v>
      </c>
    </row>
    <row r="1264" spans="1:24" x14ac:dyDescent="0.75">
      <c r="A1264" s="3"/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>
        <v>1263</v>
      </c>
    </row>
    <row r="1265" spans="1:24" x14ac:dyDescent="0.75">
      <c r="A1265" s="3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>
        <v>1264</v>
      </c>
    </row>
    <row r="1266" spans="1:24" x14ac:dyDescent="0.75">
      <c r="A1266" s="3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>
        <v>1265</v>
      </c>
    </row>
    <row r="1267" spans="1:24" x14ac:dyDescent="0.75">
      <c r="A1267" s="3"/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>
        <v>1266</v>
      </c>
    </row>
    <row r="1268" spans="1:24" x14ac:dyDescent="0.75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>
        <v>1267</v>
      </c>
    </row>
    <row r="1269" spans="1:24" x14ac:dyDescent="0.75">
      <c r="A1269" s="3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>
        <v>1268</v>
      </c>
    </row>
    <row r="1270" spans="1:24" x14ac:dyDescent="0.75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>
        <v>1269</v>
      </c>
    </row>
    <row r="1271" spans="1:24" x14ac:dyDescent="0.75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>
        <v>1270</v>
      </c>
    </row>
    <row r="1272" spans="1:24" x14ac:dyDescent="0.75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>
        <v>1271</v>
      </c>
    </row>
    <row r="1273" spans="1:24" x14ac:dyDescent="0.75">
      <c r="A1273" s="3"/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>
        <v>1272</v>
      </c>
    </row>
    <row r="1274" spans="1:24" x14ac:dyDescent="0.75">
      <c r="A1274" s="3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>
        <v>1273</v>
      </c>
    </row>
    <row r="1275" spans="1:24" x14ac:dyDescent="0.75">
      <c r="A1275" s="3"/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>
        <v>1274</v>
      </c>
    </row>
    <row r="1276" spans="1:24" x14ac:dyDescent="0.75">
      <c r="A1276" s="3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>
        <v>1275</v>
      </c>
    </row>
    <row r="1277" spans="1:24" x14ac:dyDescent="0.75">
      <c r="A1277" s="3"/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>
        <v>1276</v>
      </c>
    </row>
    <row r="1278" spans="1:24" x14ac:dyDescent="0.75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>
        <v>1277</v>
      </c>
    </row>
    <row r="1279" spans="1:24" x14ac:dyDescent="0.75">
      <c r="A1279" s="3"/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>
        <v>1278</v>
      </c>
    </row>
    <row r="1280" spans="1:24" x14ac:dyDescent="0.75">
      <c r="A1280" s="3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>
        <v>1279</v>
      </c>
    </row>
    <row r="1281" spans="1:24" x14ac:dyDescent="0.75">
      <c r="A1281" s="3"/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>
        <v>1280</v>
      </c>
    </row>
    <row r="1282" spans="1:24" x14ac:dyDescent="0.75">
      <c r="A1282" s="3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>
        <v>1281</v>
      </c>
    </row>
    <row r="1283" spans="1:24" x14ac:dyDescent="0.75">
      <c r="A1283" s="3"/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>
        <v>1282</v>
      </c>
    </row>
    <row r="1284" spans="1:24" x14ac:dyDescent="0.75">
      <c r="A1284" s="3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>
        <v>1283</v>
      </c>
    </row>
    <row r="1285" spans="1:24" x14ac:dyDescent="0.75">
      <c r="A1285" s="3"/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>
        <v>1284</v>
      </c>
    </row>
    <row r="1286" spans="1:24" x14ac:dyDescent="0.75">
      <c r="A1286" s="3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>
        <v>1285</v>
      </c>
    </row>
    <row r="1287" spans="1:24" x14ac:dyDescent="0.75">
      <c r="A1287" s="3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>
        <v>1286</v>
      </c>
    </row>
    <row r="1288" spans="1:24" x14ac:dyDescent="0.75">
      <c r="A1288" s="3"/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>
        <v>1287</v>
      </c>
    </row>
    <row r="1289" spans="1:24" x14ac:dyDescent="0.75">
      <c r="A1289" s="3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>
        <v>1288</v>
      </c>
    </row>
    <row r="1290" spans="1:24" x14ac:dyDescent="0.75">
      <c r="A1290" s="3"/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>
        <v>1289</v>
      </c>
    </row>
    <row r="1291" spans="1:24" x14ac:dyDescent="0.75">
      <c r="A1291" s="3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>
        <v>1290</v>
      </c>
    </row>
    <row r="1292" spans="1:24" x14ac:dyDescent="0.75">
      <c r="A1292" s="3"/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>
        <v>1291</v>
      </c>
    </row>
    <row r="1293" spans="1:24" x14ac:dyDescent="0.75">
      <c r="A1293" s="3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>
        <v>1292</v>
      </c>
    </row>
    <row r="1294" spans="1:24" x14ac:dyDescent="0.75">
      <c r="A1294" s="3"/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>
        <v>1293</v>
      </c>
    </row>
    <row r="1295" spans="1:24" x14ac:dyDescent="0.75">
      <c r="A1295" s="3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>
        <v>1294</v>
      </c>
    </row>
    <row r="1296" spans="1:24" x14ac:dyDescent="0.75">
      <c r="A1296" s="3"/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>
        <v>1295</v>
      </c>
    </row>
    <row r="1297" spans="1:24" x14ac:dyDescent="0.75">
      <c r="A1297" s="3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>
        <v>1296</v>
      </c>
    </row>
    <row r="1298" spans="1:24" x14ac:dyDescent="0.75">
      <c r="A1298" s="3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>
        <v>1297</v>
      </c>
    </row>
    <row r="1299" spans="1:24" x14ac:dyDescent="0.75">
      <c r="A1299" s="3"/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>
        <v>1298</v>
      </c>
    </row>
    <row r="1300" spans="1:24" x14ac:dyDescent="0.75">
      <c r="A1300" s="3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>
        <v>1299</v>
      </c>
    </row>
    <row r="1301" spans="1:24" x14ac:dyDescent="0.75">
      <c r="A1301" s="3"/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>
        <v>1300</v>
      </c>
    </row>
    <row r="1302" spans="1:24" x14ac:dyDescent="0.75">
      <c r="A1302" s="3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>
        <v>1301</v>
      </c>
    </row>
    <row r="1303" spans="1:24" x14ac:dyDescent="0.75">
      <c r="A1303" s="3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>
        <v>1302</v>
      </c>
    </row>
    <row r="1304" spans="1:24" x14ac:dyDescent="0.75">
      <c r="A1304" s="3"/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>
        <v>1303</v>
      </c>
    </row>
    <row r="1305" spans="1:24" x14ac:dyDescent="0.75">
      <c r="A1305" s="3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>
        <v>1304</v>
      </c>
    </row>
    <row r="1306" spans="1:24" x14ac:dyDescent="0.75">
      <c r="A1306" s="3"/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>
        <v>1305</v>
      </c>
    </row>
    <row r="1307" spans="1:24" x14ac:dyDescent="0.75">
      <c r="A1307" s="3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>
        <v>1306</v>
      </c>
    </row>
    <row r="1308" spans="1:24" x14ac:dyDescent="0.75">
      <c r="A1308" s="3"/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>
        <v>1307</v>
      </c>
    </row>
    <row r="1309" spans="1:24" x14ac:dyDescent="0.75">
      <c r="A1309" s="3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>
        <v>1308</v>
      </c>
    </row>
    <row r="1310" spans="1:24" x14ac:dyDescent="0.75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>
        <v>1309</v>
      </c>
    </row>
    <row r="1311" spans="1:24" x14ac:dyDescent="0.75">
      <c r="A1311" s="3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>
        <v>1310</v>
      </c>
    </row>
    <row r="1312" spans="1:24" x14ac:dyDescent="0.75">
      <c r="A1312" s="3"/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>
        <v>1311</v>
      </c>
    </row>
    <row r="1313" spans="1:24" x14ac:dyDescent="0.75">
      <c r="A1313" s="3"/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>
        <v>1312</v>
      </c>
    </row>
    <row r="1314" spans="1:24" x14ac:dyDescent="0.75">
      <c r="A1314" s="3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>
        <v>1313</v>
      </c>
    </row>
    <row r="1315" spans="1:24" x14ac:dyDescent="0.75">
      <c r="A1315" s="3"/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>
        <v>1314</v>
      </c>
    </row>
    <row r="1316" spans="1:24" x14ac:dyDescent="0.75">
      <c r="A1316" s="3"/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>
        <v>1315</v>
      </c>
    </row>
    <row r="1317" spans="1:24" x14ac:dyDescent="0.75">
      <c r="A1317" s="3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>
        <v>1316</v>
      </c>
    </row>
    <row r="1318" spans="1:24" x14ac:dyDescent="0.75">
      <c r="A1318" s="3"/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>
        <v>1317</v>
      </c>
    </row>
    <row r="1319" spans="1:24" x14ac:dyDescent="0.75">
      <c r="A1319" s="3"/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>
        <v>1318</v>
      </c>
    </row>
    <row r="1320" spans="1:24" x14ac:dyDescent="0.75">
      <c r="A1320" s="3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>
        <v>1319</v>
      </c>
    </row>
    <row r="1321" spans="1:24" x14ac:dyDescent="0.75">
      <c r="A1321" s="3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>
        <v>1320</v>
      </c>
    </row>
    <row r="1322" spans="1:24" x14ac:dyDescent="0.75">
      <c r="A1322" s="3"/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>
        <v>1321</v>
      </c>
    </row>
    <row r="1323" spans="1:24" x14ac:dyDescent="0.75">
      <c r="A1323" s="3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>
        <v>1322</v>
      </c>
    </row>
    <row r="1324" spans="1:24" x14ac:dyDescent="0.75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>
        <v>1323</v>
      </c>
    </row>
    <row r="1325" spans="1:24" x14ac:dyDescent="0.75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>
        <v>1324</v>
      </c>
    </row>
    <row r="1326" spans="1:24" x14ac:dyDescent="0.75">
      <c r="A1326" s="3"/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>
        <v>1325</v>
      </c>
    </row>
    <row r="1327" spans="1:24" x14ac:dyDescent="0.75">
      <c r="A1327" s="3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>
        <v>1326</v>
      </c>
    </row>
    <row r="1328" spans="1:24" x14ac:dyDescent="0.75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>
        <v>1327</v>
      </c>
    </row>
    <row r="1329" spans="1:24" x14ac:dyDescent="0.75">
      <c r="A1329" s="3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>
        <v>1328</v>
      </c>
    </row>
    <row r="1330" spans="1:24" x14ac:dyDescent="0.75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>
        <v>1329</v>
      </c>
    </row>
    <row r="1331" spans="1:24" x14ac:dyDescent="0.75">
      <c r="A1331" s="3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>
        <v>1330</v>
      </c>
    </row>
    <row r="1332" spans="1:24" x14ac:dyDescent="0.75">
      <c r="A1332" s="3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>
        <v>1331</v>
      </c>
    </row>
    <row r="1333" spans="1:24" x14ac:dyDescent="0.75">
      <c r="A1333" s="3"/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>
        <v>1332</v>
      </c>
    </row>
    <row r="1334" spans="1:24" x14ac:dyDescent="0.75">
      <c r="A1334" s="3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>
        <v>1333</v>
      </c>
    </row>
    <row r="1335" spans="1:24" x14ac:dyDescent="0.75">
      <c r="A1335" s="3"/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>
        <v>1334</v>
      </c>
    </row>
    <row r="1336" spans="1:24" x14ac:dyDescent="0.75">
      <c r="A1336" s="3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>
        <v>1335</v>
      </c>
    </row>
    <row r="1337" spans="1:24" x14ac:dyDescent="0.75">
      <c r="A1337" s="3"/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>
        <v>1336</v>
      </c>
    </row>
    <row r="1338" spans="1:24" x14ac:dyDescent="0.75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>
        <v>1337</v>
      </c>
    </row>
    <row r="1339" spans="1:24" x14ac:dyDescent="0.75">
      <c r="A1339" s="3"/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>
        <v>1338</v>
      </c>
    </row>
    <row r="1340" spans="1:24" x14ac:dyDescent="0.75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>
        <v>1339</v>
      </c>
    </row>
    <row r="1341" spans="1:24" x14ac:dyDescent="0.75">
      <c r="A1341" s="3"/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>
        <v>1340</v>
      </c>
    </row>
    <row r="1342" spans="1:24" x14ac:dyDescent="0.75">
      <c r="A1342" s="3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>
        <v>1341</v>
      </c>
    </row>
    <row r="1343" spans="1:24" x14ac:dyDescent="0.75">
      <c r="A1343" s="3"/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>
        <v>1342</v>
      </c>
    </row>
    <row r="1344" spans="1:24" x14ac:dyDescent="0.75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>
        <v>1343</v>
      </c>
    </row>
    <row r="1345" spans="1:24" x14ac:dyDescent="0.75">
      <c r="A1345" s="3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>
        <v>1344</v>
      </c>
    </row>
    <row r="1346" spans="1:24" x14ac:dyDescent="0.75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>
        <v>1345</v>
      </c>
    </row>
    <row r="1347" spans="1:24" x14ac:dyDescent="0.75">
      <c r="A1347" s="3"/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>
        <v>1346</v>
      </c>
    </row>
    <row r="1348" spans="1:24" x14ac:dyDescent="0.75">
      <c r="A1348" s="3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>
        <v>1347</v>
      </c>
    </row>
    <row r="1349" spans="1:24" x14ac:dyDescent="0.75">
      <c r="A1349" s="3"/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>
        <v>1348</v>
      </c>
    </row>
    <row r="1350" spans="1:24" x14ac:dyDescent="0.75">
      <c r="A1350" s="3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>
        <v>1349</v>
      </c>
    </row>
    <row r="1351" spans="1:24" x14ac:dyDescent="0.75">
      <c r="A1351" s="3"/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>
        <v>1350</v>
      </c>
    </row>
    <row r="1352" spans="1:24" x14ac:dyDescent="0.75">
      <c r="A1352" s="3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>
        <v>1351</v>
      </c>
    </row>
    <row r="1353" spans="1:24" x14ac:dyDescent="0.75">
      <c r="A1353" s="3"/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>
        <v>1352</v>
      </c>
    </row>
    <row r="1354" spans="1:24" x14ac:dyDescent="0.75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>
        <v>1353</v>
      </c>
    </row>
    <row r="1355" spans="1:24" x14ac:dyDescent="0.75">
      <c r="A1355" s="3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>
        <v>1354</v>
      </c>
    </row>
    <row r="1356" spans="1:24" x14ac:dyDescent="0.75">
      <c r="A1356" s="3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>
        <v>1355</v>
      </c>
    </row>
    <row r="1357" spans="1:24" x14ac:dyDescent="0.75">
      <c r="A1357" s="3"/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>
        <v>1356</v>
      </c>
    </row>
    <row r="1358" spans="1:24" x14ac:dyDescent="0.75">
      <c r="A1358" s="3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>
        <v>1357</v>
      </c>
    </row>
    <row r="1359" spans="1:24" x14ac:dyDescent="0.75">
      <c r="A1359" s="3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>
        <v>1358</v>
      </c>
    </row>
    <row r="1360" spans="1:24" x14ac:dyDescent="0.75">
      <c r="A1360" s="3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>
        <v>1359</v>
      </c>
    </row>
    <row r="1361" spans="1:24" x14ac:dyDescent="0.75">
      <c r="A1361" s="3"/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>
        <v>1360</v>
      </c>
    </row>
    <row r="1362" spans="1:24" x14ac:dyDescent="0.75">
      <c r="A1362" s="3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>
        <v>1361</v>
      </c>
    </row>
    <row r="1363" spans="1:24" x14ac:dyDescent="0.75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>
        <v>1362</v>
      </c>
    </row>
    <row r="1364" spans="1:24" x14ac:dyDescent="0.75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>
        <v>1363</v>
      </c>
    </row>
    <row r="1365" spans="1:24" x14ac:dyDescent="0.75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>
        <v>1364</v>
      </c>
    </row>
    <row r="1366" spans="1:24" x14ac:dyDescent="0.75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>
        <v>1365</v>
      </c>
    </row>
    <row r="1367" spans="1:24" x14ac:dyDescent="0.75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>
        <v>1366</v>
      </c>
    </row>
    <row r="1368" spans="1:24" x14ac:dyDescent="0.75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>
        <v>1367</v>
      </c>
    </row>
    <row r="1369" spans="1:24" x14ac:dyDescent="0.75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>
        <v>1368</v>
      </c>
    </row>
    <row r="1370" spans="1:24" x14ac:dyDescent="0.75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>
        <v>1369</v>
      </c>
    </row>
    <row r="1371" spans="1:24" x14ac:dyDescent="0.75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>
        <v>1370</v>
      </c>
    </row>
    <row r="1372" spans="1:24" x14ac:dyDescent="0.75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>
        <v>1371</v>
      </c>
    </row>
    <row r="1373" spans="1:24" x14ac:dyDescent="0.75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>
        <v>1372</v>
      </c>
    </row>
    <row r="1374" spans="1:24" x14ac:dyDescent="0.75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>
        <v>1373</v>
      </c>
    </row>
    <row r="1375" spans="1:24" x14ac:dyDescent="0.75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>
        <v>1374</v>
      </c>
    </row>
    <row r="1376" spans="1:24" x14ac:dyDescent="0.75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>
        <v>1375</v>
      </c>
    </row>
    <row r="1377" spans="1:24" x14ac:dyDescent="0.75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>
        <v>1376</v>
      </c>
    </row>
    <row r="1378" spans="1:24" x14ac:dyDescent="0.75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>
        <v>1377</v>
      </c>
    </row>
    <row r="1379" spans="1:24" x14ac:dyDescent="0.75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>
        <v>1378</v>
      </c>
    </row>
    <row r="1380" spans="1:24" x14ac:dyDescent="0.75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>
        <v>1379</v>
      </c>
    </row>
    <row r="1381" spans="1:24" x14ac:dyDescent="0.75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>
        <v>1380</v>
      </c>
    </row>
    <row r="1382" spans="1:24" x14ac:dyDescent="0.75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>
        <v>1381</v>
      </c>
    </row>
    <row r="1383" spans="1:24" x14ac:dyDescent="0.75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>
        <v>1382</v>
      </c>
    </row>
    <row r="1384" spans="1:24" x14ac:dyDescent="0.75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>
        <v>1383</v>
      </c>
    </row>
    <row r="1385" spans="1:24" x14ac:dyDescent="0.75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>
        <v>1384</v>
      </c>
    </row>
    <row r="1386" spans="1:24" x14ac:dyDescent="0.75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>
        <v>1385</v>
      </c>
    </row>
    <row r="1387" spans="1:24" x14ac:dyDescent="0.75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>
        <v>1386</v>
      </c>
    </row>
    <row r="1388" spans="1:24" x14ac:dyDescent="0.75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>
        <v>1387</v>
      </c>
    </row>
    <row r="1389" spans="1:24" x14ac:dyDescent="0.75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>
        <v>1388</v>
      </c>
    </row>
    <row r="1390" spans="1:24" x14ac:dyDescent="0.75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>
        <v>1389</v>
      </c>
    </row>
    <row r="1391" spans="1:24" x14ac:dyDescent="0.75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>
        <v>1390</v>
      </c>
    </row>
    <row r="1392" spans="1:24" x14ac:dyDescent="0.75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>
        <v>1391</v>
      </c>
    </row>
    <row r="1393" spans="1:24" x14ac:dyDescent="0.75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>
        <v>1392</v>
      </c>
    </row>
    <row r="1394" spans="1:24" x14ac:dyDescent="0.75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>
        <v>1393</v>
      </c>
    </row>
    <row r="1395" spans="1:24" x14ac:dyDescent="0.75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>
        <v>1394</v>
      </c>
    </row>
    <row r="1396" spans="1:24" x14ac:dyDescent="0.75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>
        <v>1395</v>
      </c>
    </row>
    <row r="1397" spans="1:24" x14ac:dyDescent="0.75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>
        <v>1396</v>
      </c>
    </row>
    <row r="1398" spans="1:24" x14ac:dyDescent="0.75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>
        <v>1397</v>
      </c>
    </row>
    <row r="1399" spans="1:24" x14ac:dyDescent="0.75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>
        <v>1398</v>
      </c>
    </row>
    <row r="1400" spans="1:24" x14ac:dyDescent="0.75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>
        <v>1399</v>
      </c>
    </row>
    <row r="1401" spans="1:24" x14ac:dyDescent="0.75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>
        <v>1400</v>
      </c>
    </row>
    <row r="1402" spans="1:24" x14ac:dyDescent="0.75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>
        <v>1401</v>
      </c>
    </row>
    <row r="1403" spans="1:24" x14ac:dyDescent="0.75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>
        <v>1402</v>
      </c>
    </row>
    <row r="1404" spans="1:24" x14ac:dyDescent="0.75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>
        <v>1403</v>
      </c>
    </row>
    <row r="1405" spans="1:24" x14ac:dyDescent="0.75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>
        <v>1404</v>
      </c>
    </row>
    <row r="1406" spans="1:24" x14ac:dyDescent="0.75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>
        <v>1405</v>
      </c>
    </row>
    <row r="1407" spans="1:24" x14ac:dyDescent="0.75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>
        <v>1406</v>
      </c>
    </row>
    <row r="1408" spans="1:24" x14ac:dyDescent="0.75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>
        <v>1407</v>
      </c>
    </row>
    <row r="1409" spans="1:24" x14ac:dyDescent="0.75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>
        <v>1408</v>
      </c>
    </row>
    <row r="1410" spans="1:24" x14ac:dyDescent="0.75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>
        <v>1409</v>
      </c>
    </row>
    <row r="1411" spans="1:24" x14ac:dyDescent="0.75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>
        <v>1410</v>
      </c>
    </row>
    <row r="1412" spans="1:24" x14ac:dyDescent="0.75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>
        <v>1411</v>
      </c>
    </row>
    <row r="1413" spans="1:24" x14ac:dyDescent="0.75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>
        <v>1412</v>
      </c>
    </row>
    <row r="1414" spans="1:24" x14ac:dyDescent="0.75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>
        <v>1413</v>
      </c>
    </row>
    <row r="1415" spans="1:24" x14ac:dyDescent="0.75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>
        <v>1414</v>
      </c>
    </row>
    <row r="1416" spans="1:24" x14ac:dyDescent="0.75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>
        <v>1415</v>
      </c>
    </row>
    <row r="1417" spans="1:24" x14ac:dyDescent="0.75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>
        <v>1416</v>
      </c>
    </row>
    <row r="1418" spans="1:24" x14ac:dyDescent="0.75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>
        <v>1417</v>
      </c>
    </row>
    <row r="1419" spans="1:24" x14ac:dyDescent="0.75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>
        <v>1418</v>
      </c>
    </row>
    <row r="1420" spans="1:24" x14ac:dyDescent="0.75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>
        <v>1419</v>
      </c>
    </row>
    <row r="1421" spans="1:24" x14ac:dyDescent="0.75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>
        <v>1420</v>
      </c>
    </row>
    <row r="1422" spans="1:24" x14ac:dyDescent="0.75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>
        <v>1421</v>
      </c>
    </row>
    <row r="1423" spans="1:24" x14ac:dyDescent="0.75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>
        <v>1422</v>
      </c>
    </row>
    <row r="1424" spans="1:24" x14ac:dyDescent="0.75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>
        <v>1423</v>
      </c>
    </row>
    <row r="1425" spans="1:24" x14ac:dyDescent="0.75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>
        <v>1424</v>
      </c>
    </row>
    <row r="1426" spans="1:24" x14ac:dyDescent="0.75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>
        <v>1425</v>
      </c>
    </row>
    <row r="1427" spans="1:24" x14ac:dyDescent="0.75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>
        <v>1426</v>
      </c>
    </row>
    <row r="1428" spans="1:24" x14ac:dyDescent="0.75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>
        <v>1427</v>
      </c>
    </row>
    <row r="1429" spans="1:24" x14ac:dyDescent="0.75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>
        <v>1428</v>
      </c>
    </row>
    <row r="1430" spans="1:24" x14ac:dyDescent="0.75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>
        <v>1429</v>
      </c>
    </row>
    <row r="1431" spans="1:24" x14ac:dyDescent="0.75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>
        <v>1430</v>
      </c>
    </row>
    <row r="1432" spans="1:24" x14ac:dyDescent="0.75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>
        <v>1431</v>
      </c>
    </row>
    <row r="1433" spans="1:24" x14ac:dyDescent="0.75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>
        <v>1432</v>
      </c>
    </row>
    <row r="1434" spans="1:24" x14ac:dyDescent="0.75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>
        <v>1433</v>
      </c>
    </row>
    <row r="1435" spans="1:24" x14ac:dyDescent="0.75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>
        <v>1434</v>
      </c>
    </row>
    <row r="1436" spans="1:24" x14ac:dyDescent="0.75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>
        <v>1435</v>
      </c>
    </row>
    <row r="1437" spans="1:24" x14ac:dyDescent="0.75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>
        <v>1436</v>
      </c>
    </row>
    <row r="1438" spans="1:24" x14ac:dyDescent="0.75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>
        <v>1437</v>
      </c>
    </row>
    <row r="1439" spans="1:24" x14ac:dyDescent="0.75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>
        <v>1438</v>
      </c>
    </row>
    <row r="1440" spans="1:24" x14ac:dyDescent="0.75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>
        <v>1439</v>
      </c>
    </row>
    <row r="1441" spans="1:24" x14ac:dyDescent="0.75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>
        <v>1440</v>
      </c>
    </row>
    <row r="1442" spans="1:24" x14ac:dyDescent="0.75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>
        <v>1441</v>
      </c>
    </row>
    <row r="1443" spans="1:24" x14ac:dyDescent="0.75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>
        <v>1442</v>
      </c>
    </row>
    <row r="1444" spans="1:24" x14ac:dyDescent="0.75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>
        <v>1443</v>
      </c>
    </row>
    <row r="1445" spans="1:24" x14ac:dyDescent="0.75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>
        <v>1444</v>
      </c>
    </row>
    <row r="1446" spans="1:24" x14ac:dyDescent="0.75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>
        <v>1445</v>
      </c>
    </row>
    <row r="1447" spans="1:24" x14ac:dyDescent="0.75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>
        <v>1446</v>
      </c>
    </row>
    <row r="1448" spans="1:24" x14ac:dyDescent="0.75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>
        <v>1447</v>
      </c>
    </row>
    <row r="1449" spans="1:24" x14ac:dyDescent="0.75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>
        <v>1448</v>
      </c>
    </row>
    <row r="1450" spans="1:24" x14ac:dyDescent="0.75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>
        <v>1449</v>
      </c>
    </row>
    <row r="1451" spans="1:24" x14ac:dyDescent="0.75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>
        <v>1450</v>
      </c>
    </row>
    <row r="1452" spans="1:24" x14ac:dyDescent="0.75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>
        <v>1451</v>
      </c>
    </row>
    <row r="1453" spans="1:24" x14ac:dyDescent="0.75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>
        <v>1452</v>
      </c>
    </row>
    <row r="1454" spans="1:24" x14ac:dyDescent="0.75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>
        <v>1453</v>
      </c>
    </row>
    <row r="1455" spans="1:24" x14ac:dyDescent="0.75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>
        <v>1454</v>
      </c>
    </row>
    <row r="1456" spans="1:24" x14ac:dyDescent="0.75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>
        <v>1455</v>
      </c>
    </row>
    <row r="1457" spans="1:24" x14ac:dyDescent="0.75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>
        <v>1456</v>
      </c>
    </row>
    <row r="1458" spans="1:24" x14ac:dyDescent="0.75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>
        <v>1457</v>
      </c>
    </row>
    <row r="1459" spans="1:24" x14ac:dyDescent="0.75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>
        <v>1458</v>
      </c>
    </row>
    <row r="1460" spans="1:24" x14ac:dyDescent="0.75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>
        <v>1459</v>
      </c>
    </row>
    <row r="1461" spans="1:24" x14ac:dyDescent="0.75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>
        <v>1460</v>
      </c>
    </row>
    <row r="1462" spans="1:24" x14ac:dyDescent="0.75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>
        <v>1461</v>
      </c>
    </row>
    <row r="1463" spans="1:24" x14ac:dyDescent="0.75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>
        <v>1462</v>
      </c>
    </row>
    <row r="1464" spans="1:24" x14ac:dyDescent="0.75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>
        <v>1463</v>
      </c>
    </row>
    <row r="1465" spans="1:24" x14ac:dyDescent="0.75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>
        <v>1464</v>
      </c>
    </row>
    <row r="1466" spans="1:24" x14ac:dyDescent="0.75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>
        <v>1465</v>
      </c>
    </row>
    <row r="1467" spans="1:24" x14ac:dyDescent="0.75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>
        <v>1466</v>
      </c>
    </row>
    <row r="1468" spans="1:24" x14ac:dyDescent="0.75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>
        <v>1467</v>
      </c>
    </row>
    <row r="1469" spans="1:24" x14ac:dyDescent="0.75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>
        <v>1468</v>
      </c>
    </row>
    <row r="1470" spans="1:24" x14ac:dyDescent="0.75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>
        <v>1469</v>
      </c>
    </row>
    <row r="1471" spans="1:24" x14ac:dyDescent="0.75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>
        <v>1470</v>
      </c>
    </row>
    <row r="1472" spans="1:24" x14ac:dyDescent="0.75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>
        <v>1471</v>
      </c>
    </row>
    <row r="1473" spans="1:24" x14ac:dyDescent="0.75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>
        <v>1472</v>
      </c>
    </row>
    <row r="1474" spans="1:24" x14ac:dyDescent="0.75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>
        <v>1473</v>
      </c>
    </row>
    <row r="1475" spans="1:24" x14ac:dyDescent="0.75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>
        <v>1474</v>
      </c>
    </row>
    <row r="1476" spans="1:24" x14ac:dyDescent="0.75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>
        <v>1475</v>
      </c>
    </row>
    <row r="1477" spans="1:24" x14ac:dyDescent="0.75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>
        <v>1476</v>
      </c>
    </row>
    <row r="1478" spans="1:24" x14ac:dyDescent="0.75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>
        <v>1477</v>
      </c>
    </row>
    <row r="1479" spans="1:24" x14ac:dyDescent="0.75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>
        <v>1478</v>
      </c>
    </row>
    <row r="1480" spans="1:24" x14ac:dyDescent="0.75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>
        <v>1479</v>
      </c>
    </row>
    <row r="1481" spans="1:24" x14ac:dyDescent="0.75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>
        <v>1480</v>
      </c>
    </row>
    <row r="1482" spans="1:24" x14ac:dyDescent="0.75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>
        <v>1481</v>
      </c>
    </row>
    <row r="1483" spans="1:24" x14ac:dyDescent="0.75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>
        <v>1482</v>
      </c>
    </row>
    <row r="1484" spans="1:24" x14ac:dyDescent="0.75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>
        <v>1483</v>
      </c>
    </row>
    <row r="1485" spans="1:24" x14ac:dyDescent="0.75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>
        <v>1484</v>
      </c>
    </row>
    <row r="1486" spans="1:24" x14ac:dyDescent="0.75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>
        <v>1485</v>
      </c>
    </row>
    <row r="1487" spans="1:24" x14ac:dyDescent="0.75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>
        <v>1486</v>
      </c>
    </row>
    <row r="1488" spans="1:24" x14ac:dyDescent="0.75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>
        <v>1487</v>
      </c>
    </row>
    <row r="1489" spans="1:24" x14ac:dyDescent="0.75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>
        <v>1488</v>
      </c>
    </row>
    <row r="1490" spans="1:24" x14ac:dyDescent="0.75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>
        <v>1489</v>
      </c>
    </row>
    <row r="1491" spans="1:24" x14ac:dyDescent="0.75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>
        <v>1490</v>
      </c>
    </row>
    <row r="1492" spans="1:24" x14ac:dyDescent="0.75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>
        <v>1491</v>
      </c>
    </row>
    <row r="1493" spans="1:24" x14ac:dyDescent="0.75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>
        <v>1492</v>
      </c>
    </row>
    <row r="1494" spans="1:24" x14ac:dyDescent="0.75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>
        <v>1493</v>
      </c>
    </row>
    <row r="1495" spans="1:24" x14ac:dyDescent="0.75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>
        <v>1494</v>
      </c>
    </row>
    <row r="1496" spans="1:24" x14ac:dyDescent="0.75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>
        <v>1495</v>
      </c>
    </row>
    <row r="1497" spans="1:24" x14ac:dyDescent="0.75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>
        <v>1496</v>
      </c>
    </row>
    <row r="1498" spans="1:24" x14ac:dyDescent="0.75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>
        <v>1497</v>
      </c>
    </row>
    <row r="1499" spans="1:24" x14ac:dyDescent="0.75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>
        <v>1498</v>
      </c>
    </row>
    <row r="1500" spans="1:24" x14ac:dyDescent="0.75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>
        <v>1499</v>
      </c>
    </row>
    <row r="1501" spans="1:24" x14ac:dyDescent="0.75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>
        <v>1500</v>
      </c>
    </row>
    <row r="1502" spans="1:24" x14ac:dyDescent="0.75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>
        <v>1501</v>
      </c>
    </row>
    <row r="1503" spans="1:24" x14ac:dyDescent="0.75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>
        <v>1502</v>
      </c>
    </row>
    <row r="1504" spans="1:24" x14ac:dyDescent="0.75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>
        <v>1503</v>
      </c>
    </row>
    <row r="1505" spans="1:24" x14ac:dyDescent="0.75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>
        <v>1504</v>
      </c>
    </row>
    <row r="1506" spans="1:24" x14ac:dyDescent="0.75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>
        <v>1505</v>
      </c>
    </row>
    <row r="1507" spans="1:24" x14ac:dyDescent="0.75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>
        <v>1506</v>
      </c>
    </row>
    <row r="1508" spans="1:24" x14ac:dyDescent="0.75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>
        <v>1507</v>
      </c>
    </row>
    <row r="1509" spans="1:24" x14ac:dyDescent="0.75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>
        <v>1508</v>
      </c>
    </row>
    <row r="1510" spans="1:24" x14ac:dyDescent="0.75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>
        <v>1509</v>
      </c>
    </row>
    <row r="1511" spans="1:24" x14ac:dyDescent="0.75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>
        <v>1510</v>
      </c>
    </row>
    <row r="1512" spans="1:24" x14ac:dyDescent="0.75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>
        <v>1511</v>
      </c>
    </row>
    <row r="1513" spans="1:24" x14ac:dyDescent="0.75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>
        <v>1512</v>
      </c>
    </row>
    <row r="1514" spans="1:24" x14ac:dyDescent="0.75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>
        <v>1513</v>
      </c>
    </row>
    <row r="1515" spans="1:24" x14ac:dyDescent="0.75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>
        <v>1514</v>
      </c>
    </row>
    <row r="1516" spans="1:24" x14ac:dyDescent="0.75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>
        <v>1515</v>
      </c>
    </row>
    <row r="1517" spans="1:24" x14ac:dyDescent="0.75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>
        <v>1516</v>
      </c>
    </row>
    <row r="1518" spans="1:24" x14ac:dyDescent="0.75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>
        <v>1517</v>
      </c>
    </row>
    <row r="1519" spans="1:24" x14ac:dyDescent="0.75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>
        <v>1518</v>
      </c>
    </row>
    <row r="1520" spans="1:24" x14ac:dyDescent="0.75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>
        <v>1519</v>
      </c>
    </row>
    <row r="1521" spans="1:24" x14ac:dyDescent="0.75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>
        <v>1520</v>
      </c>
    </row>
    <row r="1522" spans="1:24" x14ac:dyDescent="0.75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>
        <v>1521</v>
      </c>
    </row>
    <row r="1523" spans="1:24" x14ac:dyDescent="0.75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>
        <v>1522</v>
      </c>
    </row>
    <row r="1524" spans="1:24" x14ac:dyDescent="0.75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>
        <v>1523</v>
      </c>
    </row>
    <row r="1525" spans="1:24" x14ac:dyDescent="0.75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>
        <v>1524</v>
      </c>
    </row>
    <row r="1526" spans="1:24" x14ac:dyDescent="0.75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>
        <v>1525</v>
      </c>
    </row>
    <row r="1527" spans="1:24" x14ac:dyDescent="0.75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>
        <v>1526</v>
      </c>
    </row>
    <row r="1528" spans="1:24" x14ac:dyDescent="0.75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>
        <v>1527</v>
      </c>
    </row>
    <row r="1529" spans="1:24" x14ac:dyDescent="0.75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>
        <v>1528</v>
      </c>
    </row>
    <row r="1530" spans="1:24" x14ac:dyDescent="0.75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>
        <v>1529</v>
      </c>
    </row>
    <row r="1531" spans="1:24" x14ac:dyDescent="0.75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>
        <v>1530</v>
      </c>
    </row>
    <row r="1532" spans="1:24" x14ac:dyDescent="0.75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>
        <v>1531</v>
      </c>
    </row>
    <row r="1533" spans="1:24" x14ac:dyDescent="0.75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>
        <v>1532</v>
      </c>
    </row>
    <row r="1534" spans="1:24" x14ac:dyDescent="0.75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>
        <v>1533</v>
      </c>
    </row>
    <row r="1535" spans="1:24" x14ac:dyDescent="0.75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>
        <v>1534</v>
      </c>
    </row>
    <row r="1536" spans="1:24" x14ac:dyDescent="0.75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>
        <v>1535</v>
      </c>
    </row>
    <row r="1537" spans="1:24" x14ac:dyDescent="0.75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>
        <v>1536</v>
      </c>
    </row>
    <row r="1538" spans="1:24" x14ac:dyDescent="0.75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>
        <v>1537</v>
      </c>
    </row>
    <row r="1539" spans="1:24" x14ac:dyDescent="0.75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>
        <v>1538</v>
      </c>
    </row>
    <row r="1540" spans="1:24" x14ac:dyDescent="0.75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>
        <v>1539</v>
      </c>
    </row>
    <row r="1541" spans="1:24" x14ac:dyDescent="0.75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>
        <v>1540</v>
      </c>
    </row>
    <row r="1542" spans="1:24" x14ac:dyDescent="0.75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>
        <v>1541</v>
      </c>
    </row>
    <row r="1543" spans="1:24" x14ac:dyDescent="0.75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>
        <v>1542</v>
      </c>
    </row>
    <row r="1544" spans="1:24" x14ac:dyDescent="0.75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>
        <v>1543</v>
      </c>
    </row>
    <row r="1545" spans="1:24" x14ac:dyDescent="0.75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>
        <v>1544</v>
      </c>
    </row>
    <row r="1546" spans="1:24" x14ac:dyDescent="0.75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>
        <v>1545</v>
      </c>
    </row>
    <row r="1547" spans="1:24" x14ac:dyDescent="0.75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>
        <v>1546</v>
      </c>
    </row>
    <row r="1548" spans="1:24" x14ac:dyDescent="0.75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>
        <v>1547</v>
      </c>
    </row>
    <row r="1549" spans="1:24" x14ac:dyDescent="0.75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>
        <v>1548</v>
      </c>
    </row>
    <row r="1550" spans="1:24" x14ac:dyDescent="0.75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>
        <v>1549</v>
      </c>
    </row>
    <row r="1551" spans="1:24" x14ac:dyDescent="0.75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>
        <v>1550</v>
      </c>
    </row>
    <row r="1552" spans="1:24" x14ac:dyDescent="0.75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>
        <v>1551</v>
      </c>
    </row>
    <row r="1553" spans="1:24" x14ac:dyDescent="0.75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>
        <v>1552</v>
      </c>
    </row>
    <row r="1554" spans="1:24" x14ac:dyDescent="0.75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>
        <v>1553</v>
      </c>
    </row>
    <row r="1555" spans="1:24" x14ac:dyDescent="0.75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>
        <v>1554</v>
      </c>
    </row>
    <row r="1556" spans="1:24" x14ac:dyDescent="0.75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>
        <v>1555</v>
      </c>
    </row>
    <row r="1557" spans="1:24" x14ac:dyDescent="0.75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>
        <v>1556</v>
      </c>
    </row>
    <row r="1558" spans="1:24" x14ac:dyDescent="0.75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>
        <v>1557</v>
      </c>
    </row>
    <row r="1559" spans="1:24" x14ac:dyDescent="0.75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>
        <v>1558</v>
      </c>
    </row>
    <row r="1560" spans="1:24" x14ac:dyDescent="0.75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>
        <v>1559</v>
      </c>
    </row>
    <row r="1561" spans="1:24" x14ac:dyDescent="0.75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>
        <v>1560</v>
      </c>
    </row>
    <row r="1562" spans="1:24" x14ac:dyDescent="0.75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>
        <v>1561</v>
      </c>
    </row>
    <row r="1563" spans="1:24" x14ac:dyDescent="0.75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>
        <v>1562</v>
      </c>
    </row>
    <row r="1564" spans="1:24" x14ac:dyDescent="0.75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>
        <v>1563</v>
      </c>
    </row>
    <row r="1565" spans="1:24" x14ac:dyDescent="0.75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>
        <v>1564</v>
      </c>
    </row>
    <row r="1566" spans="1:24" x14ac:dyDescent="0.75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>
        <v>1565</v>
      </c>
    </row>
    <row r="1567" spans="1:24" x14ac:dyDescent="0.75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>
        <v>1566</v>
      </c>
    </row>
    <row r="1568" spans="1:24" x14ac:dyDescent="0.75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>
        <v>1567</v>
      </c>
    </row>
    <row r="1569" spans="1:24" x14ac:dyDescent="0.75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>
        <v>1568</v>
      </c>
    </row>
    <row r="1570" spans="1:24" x14ac:dyDescent="0.75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>
        <v>1569</v>
      </c>
    </row>
    <row r="1571" spans="1:24" x14ac:dyDescent="0.75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>
        <v>1570</v>
      </c>
    </row>
    <row r="1572" spans="1:24" x14ac:dyDescent="0.75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>
        <v>1571</v>
      </c>
    </row>
    <row r="1573" spans="1:24" x14ac:dyDescent="0.75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>
        <v>1572</v>
      </c>
    </row>
    <row r="1574" spans="1:24" x14ac:dyDescent="0.75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>
        <v>1573</v>
      </c>
    </row>
    <row r="1575" spans="1:24" x14ac:dyDescent="0.75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>
        <v>1574</v>
      </c>
    </row>
    <row r="1576" spans="1:24" x14ac:dyDescent="0.75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>
        <v>1575</v>
      </c>
    </row>
    <row r="1577" spans="1:24" x14ac:dyDescent="0.75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>
        <v>1576</v>
      </c>
    </row>
    <row r="1578" spans="1:24" x14ac:dyDescent="0.75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>
        <v>1577</v>
      </c>
    </row>
    <row r="1579" spans="1:24" x14ac:dyDescent="0.75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>
        <v>1578</v>
      </c>
    </row>
    <row r="1580" spans="1:24" x14ac:dyDescent="0.75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>
        <v>1579</v>
      </c>
    </row>
    <row r="1581" spans="1:24" x14ac:dyDescent="0.75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>
        <v>1580</v>
      </c>
    </row>
    <row r="1582" spans="1:24" x14ac:dyDescent="0.75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>
        <v>1581</v>
      </c>
    </row>
    <row r="1583" spans="1:24" x14ac:dyDescent="0.75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>
        <v>1582</v>
      </c>
    </row>
    <row r="1584" spans="1:24" x14ac:dyDescent="0.75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>
        <v>1583</v>
      </c>
    </row>
    <row r="1585" spans="1:24" x14ac:dyDescent="0.75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>
        <v>1584</v>
      </c>
    </row>
    <row r="1586" spans="1:24" x14ac:dyDescent="0.75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>
        <v>1585</v>
      </c>
    </row>
    <row r="1587" spans="1:24" x14ac:dyDescent="0.75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>
        <v>1586</v>
      </c>
    </row>
    <row r="1588" spans="1:24" x14ac:dyDescent="0.75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>
        <v>1587</v>
      </c>
    </row>
    <row r="1589" spans="1:24" x14ac:dyDescent="0.75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>
        <v>1588</v>
      </c>
    </row>
    <row r="1590" spans="1:24" x14ac:dyDescent="0.75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>
        <v>1589</v>
      </c>
    </row>
    <row r="1591" spans="1:24" x14ac:dyDescent="0.75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>
        <v>1590</v>
      </c>
    </row>
    <row r="1592" spans="1:24" x14ac:dyDescent="0.75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>
        <v>1591</v>
      </c>
    </row>
    <row r="1593" spans="1:24" x14ac:dyDescent="0.75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>
        <v>1592</v>
      </c>
    </row>
    <row r="1594" spans="1:24" x14ac:dyDescent="0.75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>
        <v>1593</v>
      </c>
    </row>
    <row r="1595" spans="1:24" x14ac:dyDescent="0.75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>
        <v>1594</v>
      </c>
    </row>
    <row r="1596" spans="1:24" x14ac:dyDescent="0.75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>
        <v>1595</v>
      </c>
    </row>
    <row r="1597" spans="1:24" x14ac:dyDescent="0.75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>
        <v>1596</v>
      </c>
    </row>
    <row r="1598" spans="1:24" x14ac:dyDescent="0.75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>
        <v>1597</v>
      </c>
    </row>
    <row r="1599" spans="1:24" x14ac:dyDescent="0.75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>
        <v>1598</v>
      </c>
    </row>
    <row r="1600" spans="1:24" x14ac:dyDescent="0.75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>
        <v>1599</v>
      </c>
    </row>
    <row r="1601" spans="1:24" x14ac:dyDescent="0.75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>
        <v>1600</v>
      </c>
    </row>
    <row r="1602" spans="1:24" x14ac:dyDescent="0.75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>
        <v>1601</v>
      </c>
    </row>
    <row r="1603" spans="1:24" x14ac:dyDescent="0.75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>
        <v>1602</v>
      </c>
    </row>
    <row r="1604" spans="1:24" x14ac:dyDescent="0.75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>
        <v>1603</v>
      </c>
    </row>
    <row r="1605" spans="1:24" x14ac:dyDescent="0.75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>
        <v>1604</v>
      </c>
    </row>
    <row r="1606" spans="1:24" x14ac:dyDescent="0.75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>
        <v>1605</v>
      </c>
    </row>
    <row r="1607" spans="1:24" x14ac:dyDescent="0.75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>
        <v>1606</v>
      </c>
    </row>
    <row r="1608" spans="1:24" x14ac:dyDescent="0.75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>
        <v>1607</v>
      </c>
    </row>
    <row r="1609" spans="1:24" x14ac:dyDescent="0.75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>
        <v>1608</v>
      </c>
    </row>
    <row r="1610" spans="1:24" x14ac:dyDescent="0.75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>
        <v>1609</v>
      </c>
    </row>
    <row r="1611" spans="1:24" x14ac:dyDescent="0.75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>
        <v>1610</v>
      </c>
    </row>
    <row r="1612" spans="1:24" x14ac:dyDescent="0.75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>
        <v>1611</v>
      </c>
    </row>
    <row r="1613" spans="1:24" x14ac:dyDescent="0.75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>
        <v>1612</v>
      </c>
    </row>
    <row r="1614" spans="1:24" x14ac:dyDescent="0.75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>
        <v>1613</v>
      </c>
    </row>
    <row r="1615" spans="1:24" x14ac:dyDescent="0.75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>
        <v>1614</v>
      </c>
    </row>
    <row r="1616" spans="1:24" x14ac:dyDescent="0.75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>
        <v>1615</v>
      </c>
    </row>
    <row r="1617" spans="1:24" x14ac:dyDescent="0.75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>
        <v>1616</v>
      </c>
    </row>
    <row r="1618" spans="1:24" x14ac:dyDescent="0.75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>
        <v>1617</v>
      </c>
    </row>
    <row r="1619" spans="1:24" x14ac:dyDescent="0.75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>
        <v>1618</v>
      </c>
    </row>
    <row r="1620" spans="1:24" x14ac:dyDescent="0.75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>
        <v>1619</v>
      </c>
    </row>
    <row r="1621" spans="1:24" x14ac:dyDescent="0.75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>
        <v>1620</v>
      </c>
    </row>
    <row r="1622" spans="1:24" x14ac:dyDescent="0.75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>
        <v>1621</v>
      </c>
    </row>
    <row r="1623" spans="1:24" x14ac:dyDescent="0.75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>
        <v>1622</v>
      </c>
    </row>
    <row r="1624" spans="1:24" x14ac:dyDescent="0.75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>
        <v>1623</v>
      </c>
    </row>
    <row r="1625" spans="1:24" x14ac:dyDescent="0.75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>
        <v>1624</v>
      </c>
    </row>
    <row r="1626" spans="1:24" x14ac:dyDescent="0.75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>
        <v>1625</v>
      </c>
    </row>
    <row r="1627" spans="1:24" x14ac:dyDescent="0.75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>
        <v>1626</v>
      </c>
    </row>
    <row r="1628" spans="1:24" x14ac:dyDescent="0.75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>
        <v>1627</v>
      </c>
    </row>
    <row r="1629" spans="1:24" x14ac:dyDescent="0.75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>
        <v>1628</v>
      </c>
    </row>
    <row r="1630" spans="1:24" x14ac:dyDescent="0.75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>
        <v>1629</v>
      </c>
    </row>
    <row r="1631" spans="1:24" x14ac:dyDescent="0.75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>
        <v>1630</v>
      </c>
    </row>
    <row r="1632" spans="1:24" x14ac:dyDescent="0.75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>
        <v>1631</v>
      </c>
    </row>
    <row r="1633" spans="1:24" x14ac:dyDescent="0.75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>
        <v>1632</v>
      </c>
    </row>
    <row r="1634" spans="1:24" x14ac:dyDescent="0.75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>
        <v>1633</v>
      </c>
    </row>
    <row r="1635" spans="1:24" x14ac:dyDescent="0.75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>
        <v>1634</v>
      </c>
    </row>
    <row r="1636" spans="1:24" x14ac:dyDescent="0.75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>
        <v>1635</v>
      </c>
    </row>
    <row r="1637" spans="1:24" x14ac:dyDescent="0.75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>
        <v>1636</v>
      </c>
    </row>
    <row r="1638" spans="1:24" x14ac:dyDescent="0.75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>
        <v>1637</v>
      </c>
    </row>
    <row r="1639" spans="1:24" x14ac:dyDescent="0.75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>
        <v>1638</v>
      </c>
    </row>
    <row r="1640" spans="1:24" x14ac:dyDescent="0.75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>
        <v>1639</v>
      </c>
    </row>
    <row r="1641" spans="1:24" x14ac:dyDescent="0.75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>
        <v>1640</v>
      </c>
    </row>
    <row r="1642" spans="1:24" x14ac:dyDescent="0.75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>
        <v>1641</v>
      </c>
    </row>
    <row r="1643" spans="1:24" x14ac:dyDescent="0.75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>
        <v>1642</v>
      </c>
    </row>
    <row r="1644" spans="1:24" x14ac:dyDescent="0.75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>
        <v>1643</v>
      </c>
    </row>
    <row r="1645" spans="1:24" x14ac:dyDescent="0.75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>
        <v>1644</v>
      </c>
    </row>
    <row r="1646" spans="1:24" x14ac:dyDescent="0.75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>
        <v>1645</v>
      </c>
    </row>
    <row r="1647" spans="1:24" x14ac:dyDescent="0.75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>
        <v>1646</v>
      </c>
    </row>
    <row r="1648" spans="1:24" x14ac:dyDescent="0.75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>
        <v>1647</v>
      </c>
    </row>
    <row r="1649" spans="1:24" x14ac:dyDescent="0.75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>
        <v>1648</v>
      </c>
    </row>
    <row r="1650" spans="1:24" x14ac:dyDescent="0.75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>
        <v>1649</v>
      </c>
    </row>
    <row r="1651" spans="1:24" x14ac:dyDescent="0.75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>
        <v>1650</v>
      </c>
    </row>
    <row r="1652" spans="1:24" x14ac:dyDescent="0.75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>
        <v>1651</v>
      </c>
    </row>
    <row r="1653" spans="1:24" x14ac:dyDescent="0.75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>
        <v>1652</v>
      </c>
    </row>
    <row r="1654" spans="1:24" x14ac:dyDescent="0.75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>
        <v>1653</v>
      </c>
    </row>
    <row r="1655" spans="1:24" x14ac:dyDescent="0.75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>
        <v>1654</v>
      </c>
    </row>
    <row r="1656" spans="1:24" x14ac:dyDescent="0.75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>
        <v>1655</v>
      </c>
    </row>
    <row r="1657" spans="1:24" x14ac:dyDescent="0.75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>
        <v>1656</v>
      </c>
    </row>
    <row r="1658" spans="1:24" x14ac:dyDescent="0.75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>
        <v>1657</v>
      </c>
    </row>
    <row r="1659" spans="1:24" x14ac:dyDescent="0.75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>
        <v>1658</v>
      </c>
    </row>
    <row r="1660" spans="1:24" x14ac:dyDescent="0.75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>
        <v>1659</v>
      </c>
    </row>
    <row r="1661" spans="1:24" x14ac:dyDescent="0.75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>
        <v>1660</v>
      </c>
    </row>
    <row r="1662" spans="1:24" x14ac:dyDescent="0.75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>
        <v>1661</v>
      </c>
    </row>
    <row r="1663" spans="1:24" x14ac:dyDescent="0.75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>
        <v>1662</v>
      </c>
    </row>
    <row r="1664" spans="1:24" x14ac:dyDescent="0.75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>
        <v>1663</v>
      </c>
    </row>
    <row r="1665" spans="1:24" x14ac:dyDescent="0.75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>
        <v>1664</v>
      </c>
    </row>
    <row r="1666" spans="1:24" x14ac:dyDescent="0.75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>
        <v>1665</v>
      </c>
    </row>
    <row r="1667" spans="1:24" x14ac:dyDescent="0.75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>
        <v>1666</v>
      </c>
    </row>
    <row r="1668" spans="1:24" x14ac:dyDescent="0.75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>
        <v>1667</v>
      </c>
    </row>
    <row r="1669" spans="1:24" x14ac:dyDescent="0.75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>
        <v>1668</v>
      </c>
    </row>
    <row r="1670" spans="1:24" x14ac:dyDescent="0.75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>
        <v>1669</v>
      </c>
    </row>
    <row r="1671" spans="1:24" x14ac:dyDescent="0.75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>
        <v>1670</v>
      </c>
    </row>
    <row r="1672" spans="1:24" x14ac:dyDescent="0.75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>
        <v>1671</v>
      </c>
    </row>
    <row r="1673" spans="1:24" x14ac:dyDescent="0.75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>
        <v>1672</v>
      </c>
    </row>
    <row r="1674" spans="1:24" x14ac:dyDescent="0.75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>
        <v>1673</v>
      </c>
    </row>
    <row r="1675" spans="1:24" x14ac:dyDescent="0.75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>
        <v>1674</v>
      </c>
    </row>
    <row r="1676" spans="1:24" x14ac:dyDescent="0.75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>
        <v>1675</v>
      </c>
    </row>
    <row r="1677" spans="1:24" x14ac:dyDescent="0.75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>
        <v>1676</v>
      </c>
    </row>
    <row r="1678" spans="1:24" x14ac:dyDescent="0.75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>
        <v>1677</v>
      </c>
    </row>
    <row r="1679" spans="1:24" x14ac:dyDescent="0.75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>
        <v>1678</v>
      </c>
    </row>
    <row r="1680" spans="1:24" x14ac:dyDescent="0.75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>
        <v>1679</v>
      </c>
    </row>
    <row r="1681" spans="1:24" x14ac:dyDescent="0.75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>
        <v>1680</v>
      </c>
    </row>
    <row r="1682" spans="1:24" x14ac:dyDescent="0.75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>
        <v>1681</v>
      </c>
    </row>
    <row r="1683" spans="1:24" x14ac:dyDescent="0.75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>
        <v>1682</v>
      </c>
    </row>
    <row r="1684" spans="1:24" x14ac:dyDescent="0.75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>
        <v>1683</v>
      </c>
    </row>
    <row r="1685" spans="1:24" x14ac:dyDescent="0.75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>
        <v>1684</v>
      </c>
    </row>
    <row r="1686" spans="1:24" x14ac:dyDescent="0.75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>
        <v>1685</v>
      </c>
    </row>
    <row r="1687" spans="1:24" x14ac:dyDescent="0.75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>
        <v>1686</v>
      </c>
    </row>
    <row r="1688" spans="1:24" x14ac:dyDescent="0.75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>
        <v>1687</v>
      </c>
    </row>
    <row r="1689" spans="1:24" x14ac:dyDescent="0.75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>
        <v>1688</v>
      </c>
    </row>
    <row r="1690" spans="1:24" x14ac:dyDescent="0.75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>
        <v>1689</v>
      </c>
    </row>
    <row r="1691" spans="1:24" x14ac:dyDescent="0.75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>
        <v>1690</v>
      </c>
    </row>
    <row r="1692" spans="1:24" x14ac:dyDescent="0.75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>
        <v>1691</v>
      </c>
    </row>
    <row r="1693" spans="1:24" x14ac:dyDescent="0.75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>
        <v>1692</v>
      </c>
    </row>
    <row r="1694" spans="1:24" x14ac:dyDescent="0.75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>
        <v>1693</v>
      </c>
    </row>
    <row r="1695" spans="1:24" x14ac:dyDescent="0.75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>
        <v>1694</v>
      </c>
    </row>
    <row r="1696" spans="1:24" x14ac:dyDescent="0.75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>
        <v>1695</v>
      </c>
    </row>
    <row r="1697" spans="1:24" x14ac:dyDescent="0.75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>
        <v>1696</v>
      </c>
    </row>
    <row r="1698" spans="1:24" x14ac:dyDescent="0.75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>
        <v>1697</v>
      </c>
    </row>
    <row r="1699" spans="1:24" x14ac:dyDescent="0.75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>
        <v>1698</v>
      </c>
    </row>
    <row r="1700" spans="1:24" x14ac:dyDescent="0.75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>
        <v>1699</v>
      </c>
    </row>
    <row r="1701" spans="1:24" x14ac:dyDescent="0.75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>
        <v>1700</v>
      </c>
    </row>
    <row r="1702" spans="1:24" x14ac:dyDescent="0.75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>
        <v>1701</v>
      </c>
    </row>
    <row r="1703" spans="1:24" x14ac:dyDescent="0.75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>
        <v>1702</v>
      </c>
    </row>
    <row r="1704" spans="1:24" x14ac:dyDescent="0.75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>
        <v>1703</v>
      </c>
    </row>
    <row r="1705" spans="1:24" x14ac:dyDescent="0.75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>
        <v>1704</v>
      </c>
    </row>
    <row r="1706" spans="1:24" x14ac:dyDescent="0.75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>
        <v>1705</v>
      </c>
    </row>
    <row r="1707" spans="1:24" x14ac:dyDescent="0.75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>
        <v>1706</v>
      </c>
    </row>
    <row r="1708" spans="1:24" x14ac:dyDescent="0.75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>
        <v>1707</v>
      </c>
    </row>
    <row r="1709" spans="1:24" x14ac:dyDescent="0.75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>
        <v>1708</v>
      </c>
    </row>
    <row r="1710" spans="1:24" x14ac:dyDescent="0.75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>
        <v>1709</v>
      </c>
    </row>
    <row r="1711" spans="1:24" x14ac:dyDescent="0.75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>
        <v>1710</v>
      </c>
    </row>
    <row r="1712" spans="1:24" x14ac:dyDescent="0.75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>
        <v>1711</v>
      </c>
    </row>
    <row r="1713" spans="1:24" x14ac:dyDescent="0.75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>
        <v>1712</v>
      </c>
    </row>
    <row r="1714" spans="1:24" x14ac:dyDescent="0.75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>
        <v>1713</v>
      </c>
    </row>
    <row r="1715" spans="1:24" x14ac:dyDescent="0.75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>
        <v>1714</v>
      </c>
    </row>
    <row r="1716" spans="1:24" x14ac:dyDescent="0.75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>
        <v>1715</v>
      </c>
    </row>
    <row r="1717" spans="1:24" x14ac:dyDescent="0.75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>
        <v>1716</v>
      </c>
    </row>
    <row r="1718" spans="1:24" x14ac:dyDescent="0.75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>
        <v>1717</v>
      </c>
    </row>
    <row r="1719" spans="1:24" x14ac:dyDescent="0.75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>
        <v>1718</v>
      </c>
    </row>
    <row r="1720" spans="1:24" x14ac:dyDescent="0.75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>
        <v>1719</v>
      </c>
    </row>
    <row r="1721" spans="1:24" x14ac:dyDescent="0.75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>
        <v>1720</v>
      </c>
    </row>
    <row r="1722" spans="1:24" x14ac:dyDescent="0.75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>
        <v>1721</v>
      </c>
    </row>
    <row r="1723" spans="1:24" x14ac:dyDescent="0.75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>
        <v>1722</v>
      </c>
    </row>
    <row r="1724" spans="1:24" x14ac:dyDescent="0.75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>
        <v>1723</v>
      </c>
    </row>
    <row r="1725" spans="1:24" x14ac:dyDescent="0.75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>
        <v>1724</v>
      </c>
    </row>
    <row r="1726" spans="1:24" x14ac:dyDescent="0.75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>
        <v>1725</v>
      </c>
    </row>
    <row r="1727" spans="1:24" x14ac:dyDescent="0.75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>
        <v>1726</v>
      </c>
    </row>
    <row r="1728" spans="1:24" x14ac:dyDescent="0.75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>
        <v>1727</v>
      </c>
    </row>
    <row r="1729" spans="1:24" x14ac:dyDescent="0.75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>
        <v>1728</v>
      </c>
    </row>
    <row r="1730" spans="1:24" x14ac:dyDescent="0.75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>
        <v>1729</v>
      </c>
    </row>
    <row r="1731" spans="1:24" x14ac:dyDescent="0.75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>
        <v>1730</v>
      </c>
    </row>
    <row r="1732" spans="1:24" x14ac:dyDescent="0.75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>
        <v>1731</v>
      </c>
    </row>
    <row r="1733" spans="1:24" x14ac:dyDescent="0.75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>
        <v>1732</v>
      </c>
    </row>
    <row r="1734" spans="1:24" x14ac:dyDescent="0.75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>
        <v>1733</v>
      </c>
    </row>
    <row r="1735" spans="1:24" x14ac:dyDescent="0.75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>
        <v>1734</v>
      </c>
    </row>
    <row r="1736" spans="1:24" x14ac:dyDescent="0.75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>
        <v>1735</v>
      </c>
    </row>
    <row r="1737" spans="1:24" x14ac:dyDescent="0.75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>
        <v>1736</v>
      </c>
    </row>
    <row r="1738" spans="1:24" x14ac:dyDescent="0.75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>
        <v>1737</v>
      </c>
    </row>
    <row r="1739" spans="1:24" x14ac:dyDescent="0.75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>
        <v>1738</v>
      </c>
    </row>
    <row r="1740" spans="1:24" x14ac:dyDescent="0.75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>
        <v>1739</v>
      </c>
    </row>
    <row r="1741" spans="1:24" x14ac:dyDescent="0.75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>
        <v>1740</v>
      </c>
    </row>
    <row r="1742" spans="1:24" x14ac:dyDescent="0.75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>
        <v>1741</v>
      </c>
    </row>
    <row r="1743" spans="1:24" x14ac:dyDescent="0.75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>
        <v>1742</v>
      </c>
    </row>
    <row r="1744" spans="1:24" x14ac:dyDescent="0.75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>
        <v>1743</v>
      </c>
    </row>
    <row r="1745" spans="1:24" x14ac:dyDescent="0.75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>
        <v>1744</v>
      </c>
    </row>
    <row r="1746" spans="1:24" x14ac:dyDescent="0.75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>
        <v>1745</v>
      </c>
    </row>
    <row r="1747" spans="1:24" x14ac:dyDescent="0.75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>
        <v>1746</v>
      </c>
    </row>
    <row r="1748" spans="1:24" x14ac:dyDescent="0.75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>
        <v>1747</v>
      </c>
    </row>
    <row r="1749" spans="1:24" x14ac:dyDescent="0.75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>
        <v>1748</v>
      </c>
    </row>
    <row r="1750" spans="1:24" x14ac:dyDescent="0.75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>
        <v>1749</v>
      </c>
    </row>
    <row r="1751" spans="1:24" x14ac:dyDescent="0.75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>
        <v>1750</v>
      </c>
    </row>
    <row r="1752" spans="1:24" x14ac:dyDescent="0.75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>
        <v>1751</v>
      </c>
    </row>
    <row r="1753" spans="1:24" x14ac:dyDescent="0.75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>
        <v>1752</v>
      </c>
    </row>
    <row r="1754" spans="1:24" x14ac:dyDescent="0.75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>
        <v>1753</v>
      </c>
    </row>
    <row r="1755" spans="1:24" x14ac:dyDescent="0.75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>
        <v>1754</v>
      </c>
    </row>
    <row r="1756" spans="1:24" x14ac:dyDescent="0.75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>
        <v>1755</v>
      </c>
    </row>
    <row r="1757" spans="1:24" x14ac:dyDescent="0.75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>
        <v>1756</v>
      </c>
    </row>
    <row r="1758" spans="1:24" x14ac:dyDescent="0.75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>
        <v>1757</v>
      </c>
    </row>
    <row r="1759" spans="1:24" x14ac:dyDescent="0.75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>
        <v>1758</v>
      </c>
    </row>
    <row r="1760" spans="1:24" x14ac:dyDescent="0.75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>
        <v>1759</v>
      </c>
    </row>
    <row r="1761" spans="1:24" x14ac:dyDescent="0.75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>
        <v>1760</v>
      </c>
    </row>
    <row r="1762" spans="1:24" x14ac:dyDescent="0.75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>
        <v>1761</v>
      </c>
    </row>
    <row r="1763" spans="1:24" x14ac:dyDescent="0.75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>
        <v>1762</v>
      </c>
    </row>
    <row r="1764" spans="1:24" x14ac:dyDescent="0.75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>
        <v>1763</v>
      </c>
    </row>
    <row r="1765" spans="1:24" x14ac:dyDescent="0.75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>
        <v>1764</v>
      </c>
    </row>
    <row r="1766" spans="1:24" x14ac:dyDescent="0.75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>
        <v>1765</v>
      </c>
    </row>
    <row r="1767" spans="1:24" x14ac:dyDescent="0.75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>
        <v>1766</v>
      </c>
    </row>
    <row r="1768" spans="1:24" x14ac:dyDescent="0.75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>
        <v>1767</v>
      </c>
    </row>
    <row r="1769" spans="1:24" x14ac:dyDescent="0.75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>
        <v>1768</v>
      </c>
    </row>
    <row r="1770" spans="1:24" x14ac:dyDescent="0.75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>
        <v>1769</v>
      </c>
    </row>
    <row r="1771" spans="1:24" x14ac:dyDescent="0.75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>
        <v>1770</v>
      </c>
    </row>
    <row r="1772" spans="1:24" x14ac:dyDescent="0.75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>
        <v>1771</v>
      </c>
    </row>
    <row r="1773" spans="1:24" x14ac:dyDescent="0.75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>
        <v>1772</v>
      </c>
    </row>
    <row r="1774" spans="1:24" x14ac:dyDescent="0.75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>
        <v>1773</v>
      </c>
    </row>
    <row r="1775" spans="1:24" x14ac:dyDescent="0.75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>
        <v>1774</v>
      </c>
    </row>
    <row r="1776" spans="1:24" x14ac:dyDescent="0.75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>
        <v>1775</v>
      </c>
    </row>
    <row r="1777" spans="1:24" x14ac:dyDescent="0.75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>
        <v>1776</v>
      </c>
    </row>
    <row r="1778" spans="1:24" x14ac:dyDescent="0.75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>
        <v>1777</v>
      </c>
    </row>
    <row r="1779" spans="1:24" x14ac:dyDescent="0.75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>
        <v>1778</v>
      </c>
    </row>
    <row r="1780" spans="1:24" x14ac:dyDescent="0.75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>
        <v>1779</v>
      </c>
    </row>
    <row r="1781" spans="1:24" x14ac:dyDescent="0.75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>
        <v>1780</v>
      </c>
    </row>
    <row r="1782" spans="1:24" x14ac:dyDescent="0.75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>
        <v>1781</v>
      </c>
    </row>
    <row r="1783" spans="1:24" x14ac:dyDescent="0.75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>
        <v>1782</v>
      </c>
    </row>
    <row r="1784" spans="1:24" x14ac:dyDescent="0.75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>
        <v>1783</v>
      </c>
    </row>
    <row r="1785" spans="1:24" x14ac:dyDescent="0.75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>
        <v>1784</v>
      </c>
    </row>
    <row r="1786" spans="1:24" x14ac:dyDescent="0.75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>
        <v>1785</v>
      </c>
    </row>
    <row r="1787" spans="1:24" x14ac:dyDescent="0.75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>
        <v>1786</v>
      </c>
    </row>
    <row r="1788" spans="1:24" x14ac:dyDescent="0.75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>
        <v>1787</v>
      </c>
    </row>
    <row r="1789" spans="1:24" x14ac:dyDescent="0.75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>
        <v>1788</v>
      </c>
    </row>
    <row r="1790" spans="1:24" x14ac:dyDescent="0.75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>
        <v>1789</v>
      </c>
    </row>
    <row r="1791" spans="1:24" x14ac:dyDescent="0.75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>
        <v>1790</v>
      </c>
    </row>
    <row r="1792" spans="1:24" x14ac:dyDescent="0.75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>
        <v>1791</v>
      </c>
    </row>
    <row r="1793" spans="1:24" x14ac:dyDescent="0.75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>
        <v>1792</v>
      </c>
    </row>
    <row r="1794" spans="1:24" x14ac:dyDescent="0.75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>
        <v>1793</v>
      </c>
    </row>
    <row r="1795" spans="1:24" x14ac:dyDescent="0.75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>
        <v>1794</v>
      </c>
    </row>
    <row r="1796" spans="1:24" x14ac:dyDescent="0.75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>
        <v>1795</v>
      </c>
    </row>
    <row r="1797" spans="1:24" x14ac:dyDescent="0.75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>
        <v>1796</v>
      </c>
    </row>
    <row r="1798" spans="1:24" x14ac:dyDescent="0.75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>
        <v>1797</v>
      </c>
    </row>
    <row r="1799" spans="1:24" x14ac:dyDescent="0.75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>
        <v>1798</v>
      </c>
    </row>
    <row r="1800" spans="1:24" x14ac:dyDescent="0.75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>
        <v>1799</v>
      </c>
    </row>
    <row r="1801" spans="1:24" x14ac:dyDescent="0.75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>
        <v>1800</v>
      </c>
    </row>
    <row r="1802" spans="1:24" x14ac:dyDescent="0.75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>
        <v>1801</v>
      </c>
    </row>
    <row r="1803" spans="1:24" x14ac:dyDescent="0.75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>
        <v>1802</v>
      </c>
    </row>
    <row r="1804" spans="1:24" x14ac:dyDescent="0.75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>
        <v>1803</v>
      </c>
    </row>
    <row r="1805" spans="1:24" x14ac:dyDescent="0.75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>
        <v>1804</v>
      </c>
    </row>
    <row r="1806" spans="1:24" x14ac:dyDescent="0.75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>
        <v>1805</v>
      </c>
    </row>
    <row r="1807" spans="1:24" x14ac:dyDescent="0.75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>
        <v>1806</v>
      </c>
    </row>
    <row r="1808" spans="1:24" x14ac:dyDescent="0.75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>
        <v>1807</v>
      </c>
    </row>
    <row r="1809" spans="1:24" x14ac:dyDescent="0.75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>
        <v>1808</v>
      </c>
    </row>
    <row r="1810" spans="1:24" x14ac:dyDescent="0.75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>
        <v>1809</v>
      </c>
    </row>
    <row r="1811" spans="1:24" x14ac:dyDescent="0.75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>
        <v>1810</v>
      </c>
    </row>
    <row r="1812" spans="1:24" x14ac:dyDescent="0.75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>
        <v>1811</v>
      </c>
    </row>
    <row r="1813" spans="1:24" x14ac:dyDescent="0.75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>
        <v>1812</v>
      </c>
    </row>
    <row r="1814" spans="1:24" x14ac:dyDescent="0.75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>
        <v>1813</v>
      </c>
    </row>
    <row r="1815" spans="1:24" x14ac:dyDescent="0.75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>
        <v>1814</v>
      </c>
    </row>
    <row r="1816" spans="1:24" x14ac:dyDescent="0.75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>
        <v>1815</v>
      </c>
    </row>
    <row r="1817" spans="1:24" x14ac:dyDescent="0.75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>
        <v>1816</v>
      </c>
    </row>
    <row r="1818" spans="1:24" x14ac:dyDescent="0.75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>
        <v>1817</v>
      </c>
    </row>
    <row r="1819" spans="1:24" x14ac:dyDescent="0.75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>
        <v>1818</v>
      </c>
    </row>
    <row r="1820" spans="1:24" x14ac:dyDescent="0.75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>
        <v>1819</v>
      </c>
    </row>
    <row r="1821" spans="1:24" x14ac:dyDescent="0.75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>
        <v>1820</v>
      </c>
    </row>
    <row r="1822" spans="1:24" x14ac:dyDescent="0.75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>
        <v>1821</v>
      </c>
    </row>
    <row r="1823" spans="1:24" x14ac:dyDescent="0.75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>
        <v>1822</v>
      </c>
    </row>
    <row r="1824" spans="1:24" x14ac:dyDescent="0.75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>
        <v>1823</v>
      </c>
    </row>
    <row r="1825" spans="1:24" x14ac:dyDescent="0.75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>
        <v>1824</v>
      </c>
    </row>
    <row r="1826" spans="1:24" x14ac:dyDescent="0.75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>
        <v>1825</v>
      </c>
    </row>
    <row r="1827" spans="1:24" x14ac:dyDescent="0.75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>
        <v>1826</v>
      </c>
    </row>
    <row r="1828" spans="1:24" x14ac:dyDescent="0.75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>
        <v>1827</v>
      </c>
    </row>
    <row r="1829" spans="1:24" x14ac:dyDescent="0.75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>
        <v>1828</v>
      </c>
    </row>
    <row r="1830" spans="1:24" x14ac:dyDescent="0.75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>
        <v>1829</v>
      </c>
    </row>
    <row r="1831" spans="1:24" x14ac:dyDescent="0.75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>
        <v>1830</v>
      </c>
    </row>
    <row r="1832" spans="1:24" x14ac:dyDescent="0.75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>
        <v>1831</v>
      </c>
    </row>
    <row r="1833" spans="1:24" x14ac:dyDescent="0.75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>
        <v>1832</v>
      </c>
    </row>
    <row r="1834" spans="1:24" x14ac:dyDescent="0.75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>
        <v>1833</v>
      </c>
    </row>
    <row r="1835" spans="1:24" x14ac:dyDescent="0.75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>
        <v>1834</v>
      </c>
    </row>
    <row r="1836" spans="1:24" x14ac:dyDescent="0.75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>
        <v>1835</v>
      </c>
    </row>
    <row r="1837" spans="1:24" x14ac:dyDescent="0.75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>
        <v>1836</v>
      </c>
    </row>
    <row r="1838" spans="1:24" x14ac:dyDescent="0.75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>
        <v>1837</v>
      </c>
    </row>
    <row r="1839" spans="1:24" x14ac:dyDescent="0.75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>
        <v>1838</v>
      </c>
    </row>
    <row r="1840" spans="1:24" x14ac:dyDescent="0.75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>
        <v>1839</v>
      </c>
    </row>
    <row r="1841" spans="1:24" x14ac:dyDescent="0.75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>
        <v>1840</v>
      </c>
    </row>
    <row r="1842" spans="1:24" x14ac:dyDescent="0.75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>
        <v>1841</v>
      </c>
    </row>
    <row r="1843" spans="1:24" x14ac:dyDescent="0.75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>
        <v>1842</v>
      </c>
    </row>
    <row r="1844" spans="1:24" x14ac:dyDescent="0.75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>
        <v>1843</v>
      </c>
    </row>
    <row r="1845" spans="1:24" x14ac:dyDescent="0.75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>
        <v>1844</v>
      </c>
    </row>
    <row r="1846" spans="1:24" x14ac:dyDescent="0.75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>
        <v>1845</v>
      </c>
    </row>
    <row r="1847" spans="1:24" x14ac:dyDescent="0.75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>
        <v>1846</v>
      </c>
    </row>
    <row r="1848" spans="1:24" x14ac:dyDescent="0.75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>
        <v>1847</v>
      </c>
    </row>
    <row r="1849" spans="1:24" x14ac:dyDescent="0.75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>
        <v>1848</v>
      </c>
    </row>
    <row r="1850" spans="1:24" x14ac:dyDescent="0.75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>
        <v>1849</v>
      </c>
    </row>
    <row r="1851" spans="1:24" x14ac:dyDescent="0.75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>
        <v>1850</v>
      </c>
    </row>
    <row r="1852" spans="1:24" x14ac:dyDescent="0.75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>
        <v>1851</v>
      </c>
    </row>
    <row r="1853" spans="1:24" x14ac:dyDescent="0.75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>
        <v>1852</v>
      </c>
    </row>
    <row r="1854" spans="1:24" x14ac:dyDescent="0.75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>
        <v>1853</v>
      </c>
    </row>
    <row r="1855" spans="1:24" x14ac:dyDescent="0.75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>
        <v>1854</v>
      </c>
    </row>
    <row r="1856" spans="1:24" x14ac:dyDescent="0.75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>
        <v>1855</v>
      </c>
    </row>
    <row r="1857" spans="1:24" x14ac:dyDescent="0.75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>
        <v>1856</v>
      </c>
    </row>
    <row r="1858" spans="1:24" x14ac:dyDescent="0.75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>
        <v>1857</v>
      </c>
    </row>
    <row r="1859" spans="1:24" x14ac:dyDescent="0.75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>
        <v>1858</v>
      </c>
    </row>
    <row r="1860" spans="1:24" x14ac:dyDescent="0.75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>
        <v>1859</v>
      </c>
    </row>
    <row r="1861" spans="1:24" x14ac:dyDescent="0.75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>
        <v>1860</v>
      </c>
    </row>
    <row r="1862" spans="1:24" x14ac:dyDescent="0.75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>
        <v>1861</v>
      </c>
    </row>
    <row r="1863" spans="1:24" x14ac:dyDescent="0.75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>
        <v>1862</v>
      </c>
    </row>
    <row r="1864" spans="1:24" x14ac:dyDescent="0.75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>
        <v>1863</v>
      </c>
    </row>
    <row r="1865" spans="1:24" x14ac:dyDescent="0.75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>
        <v>1864</v>
      </c>
    </row>
    <row r="1866" spans="1:24" x14ac:dyDescent="0.75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>
        <v>1865</v>
      </c>
    </row>
    <row r="1867" spans="1:24" x14ac:dyDescent="0.75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>
        <v>1866</v>
      </c>
    </row>
    <row r="1868" spans="1:24" x14ac:dyDescent="0.75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>
        <v>1867</v>
      </c>
    </row>
    <row r="1869" spans="1:24" x14ac:dyDescent="0.75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>
        <v>1868</v>
      </c>
    </row>
    <row r="1870" spans="1:24" x14ac:dyDescent="0.75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>
        <v>1869</v>
      </c>
    </row>
    <row r="1871" spans="1:24" x14ac:dyDescent="0.75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>
        <v>1870</v>
      </c>
    </row>
    <row r="1872" spans="1:24" x14ac:dyDescent="0.75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>
        <v>1871</v>
      </c>
    </row>
    <row r="1873" spans="1:24" x14ac:dyDescent="0.75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>
        <v>1872</v>
      </c>
    </row>
    <row r="1874" spans="1:24" x14ac:dyDescent="0.75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>
        <v>1873</v>
      </c>
    </row>
    <row r="1875" spans="1:24" x14ac:dyDescent="0.75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>
        <v>1874</v>
      </c>
    </row>
    <row r="1876" spans="1:24" x14ac:dyDescent="0.75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>
        <v>1875</v>
      </c>
    </row>
    <row r="1877" spans="1:24" x14ac:dyDescent="0.75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>
        <v>1876</v>
      </c>
    </row>
    <row r="1878" spans="1:24" x14ac:dyDescent="0.75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>
        <v>1877</v>
      </c>
    </row>
    <row r="1879" spans="1:24" x14ac:dyDescent="0.75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>
        <v>1878</v>
      </c>
    </row>
    <row r="1880" spans="1:24" x14ac:dyDescent="0.75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>
        <v>1879</v>
      </c>
    </row>
    <row r="1881" spans="1:24" x14ac:dyDescent="0.75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>
        <v>1880</v>
      </c>
    </row>
    <row r="1882" spans="1:24" x14ac:dyDescent="0.75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>
        <v>1881</v>
      </c>
    </row>
    <row r="1883" spans="1:24" x14ac:dyDescent="0.75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>
        <v>1882</v>
      </c>
    </row>
    <row r="1884" spans="1:24" x14ac:dyDescent="0.75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>
        <v>1883</v>
      </c>
    </row>
    <row r="1885" spans="1:24" x14ac:dyDescent="0.75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>
        <v>1884</v>
      </c>
    </row>
    <row r="1886" spans="1:24" x14ac:dyDescent="0.75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>
        <v>1885</v>
      </c>
    </row>
    <row r="1887" spans="1:24" x14ac:dyDescent="0.75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>
        <v>1886</v>
      </c>
    </row>
    <row r="1888" spans="1:24" x14ac:dyDescent="0.75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>
        <v>1887</v>
      </c>
    </row>
    <row r="1889" spans="1:24" x14ac:dyDescent="0.75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>
        <v>1888</v>
      </c>
    </row>
    <row r="1890" spans="1:24" x14ac:dyDescent="0.75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>
        <v>1889</v>
      </c>
    </row>
    <row r="1891" spans="1:24" x14ac:dyDescent="0.75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>
        <v>1890</v>
      </c>
    </row>
    <row r="1892" spans="1:24" x14ac:dyDescent="0.75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>
        <v>1891</v>
      </c>
    </row>
    <row r="1893" spans="1:24" x14ac:dyDescent="0.75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>
        <v>1892</v>
      </c>
    </row>
    <row r="1894" spans="1:24" x14ac:dyDescent="0.75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>
        <v>1893</v>
      </c>
    </row>
    <row r="1895" spans="1:24" x14ac:dyDescent="0.75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>
        <v>1894</v>
      </c>
    </row>
    <row r="1896" spans="1:24" x14ac:dyDescent="0.75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>
        <v>1895</v>
      </c>
    </row>
    <row r="1897" spans="1:24" x14ac:dyDescent="0.75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>
        <v>1896</v>
      </c>
    </row>
    <row r="1898" spans="1:24" x14ac:dyDescent="0.75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>
        <v>1897</v>
      </c>
    </row>
    <row r="1899" spans="1:24" x14ac:dyDescent="0.75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>
        <v>1898</v>
      </c>
    </row>
    <row r="1900" spans="1:24" x14ac:dyDescent="0.75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>
        <v>1899</v>
      </c>
    </row>
    <row r="1901" spans="1:24" x14ac:dyDescent="0.75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>
        <v>1900</v>
      </c>
    </row>
    <row r="1902" spans="1:24" x14ac:dyDescent="0.75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>
        <v>1901</v>
      </c>
    </row>
    <row r="1903" spans="1:24" x14ac:dyDescent="0.75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>
        <v>1902</v>
      </c>
    </row>
    <row r="1904" spans="1:24" x14ac:dyDescent="0.75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>
        <v>1903</v>
      </c>
    </row>
    <row r="1905" spans="1:24" x14ac:dyDescent="0.75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>
        <v>1904</v>
      </c>
    </row>
    <row r="1906" spans="1:24" x14ac:dyDescent="0.75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>
        <v>1905</v>
      </c>
    </row>
    <row r="1907" spans="1:24" x14ac:dyDescent="0.75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>
        <v>1906</v>
      </c>
    </row>
    <row r="1908" spans="1:24" x14ac:dyDescent="0.75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>
        <v>1907</v>
      </c>
    </row>
    <row r="1909" spans="1:24" x14ac:dyDescent="0.75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>
        <v>1908</v>
      </c>
    </row>
    <row r="1910" spans="1:24" x14ac:dyDescent="0.75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>
        <v>1909</v>
      </c>
    </row>
    <row r="1911" spans="1:24" x14ac:dyDescent="0.75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>
        <v>1910</v>
      </c>
    </row>
    <row r="1912" spans="1:24" x14ac:dyDescent="0.75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>
        <v>1911</v>
      </c>
    </row>
    <row r="1913" spans="1:24" x14ac:dyDescent="0.75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>
        <v>1912</v>
      </c>
    </row>
    <row r="1914" spans="1:24" x14ac:dyDescent="0.75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>
        <v>1913</v>
      </c>
    </row>
    <row r="1915" spans="1:24" x14ac:dyDescent="0.75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>
        <v>1914</v>
      </c>
    </row>
    <row r="1916" spans="1:24" x14ac:dyDescent="0.75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>
        <v>1915</v>
      </c>
    </row>
    <row r="1917" spans="1:24" x14ac:dyDescent="0.75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>
        <v>1916</v>
      </c>
    </row>
    <row r="1918" spans="1:24" x14ac:dyDescent="0.75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>
        <v>1917</v>
      </c>
    </row>
    <row r="1919" spans="1:24" x14ac:dyDescent="0.75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>
        <v>1918</v>
      </c>
    </row>
    <row r="1920" spans="1:24" x14ac:dyDescent="0.75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>
        <v>1919</v>
      </c>
    </row>
    <row r="1921" spans="1:24" x14ac:dyDescent="0.75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>
        <v>1920</v>
      </c>
    </row>
    <row r="1922" spans="1:24" x14ac:dyDescent="0.75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>
        <v>1921</v>
      </c>
    </row>
    <row r="1923" spans="1:24" x14ac:dyDescent="0.75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>
        <v>1922</v>
      </c>
    </row>
    <row r="1924" spans="1:24" x14ac:dyDescent="0.75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>
        <v>1923</v>
      </c>
    </row>
    <row r="1925" spans="1:24" x14ac:dyDescent="0.75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>
        <v>1924</v>
      </c>
    </row>
    <row r="1926" spans="1:24" x14ac:dyDescent="0.75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>
        <v>1925</v>
      </c>
    </row>
    <row r="1927" spans="1:24" x14ac:dyDescent="0.75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>
        <v>1926</v>
      </c>
    </row>
    <row r="1928" spans="1:24" x14ac:dyDescent="0.75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>
        <v>1927</v>
      </c>
    </row>
    <row r="1929" spans="1:24" x14ac:dyDescent="0.75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>
        <v>1928</v>
      </c>
    </row>
    <row r="1930" spans="1:24" x14ac:dyDescent="0.75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>
        <v>1929</v>
      </c>
    </row>
    <row r="1931" spans="1:24" x14ac:dyDescent="0.75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>
        <v>1930</v>
      </c>
    </row>
    <row r="1932" spans="1:24" x14ac:dyDescent="0.75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>
        <v>1931</v>
      </c>
    </row>
    <row r="1933" spans="1:24" x14ac:dyDescent="0.75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>
        <v>1932</v>
      </c>
    </row>
    <row r="1934" spans="1:24" x14ac:dyDescent="0.75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>
        <v>1933</v>
      </c>
    </row>
    <row r="1935" spans="1:24" x14ac:dyDescent="0.75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>
        <v>1934</v>
      </c>
    </row>
    <row r="1936" spans="1:24" x14ac:dyDescent="0.75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>
        <v>1935</v>
      </c>
    </row>
    <row r="1937" spans="1:24" x14ac:dyDescent="0.75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>
        <v>1936</v>
      </c>
    </row>
    <row r="1938" spans="1:24" x14ac:dyDescent="0.75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>
        <v>1937</v>
      </c>
    </row>
    <row r="1939" spans="1:24" x14ac:dyDescent="0.75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>
        <v>1938</v>
      </c>
    </row>
    <row r="1940" spans="1:24" x14ac:dyDescent="0.75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>
        <v>1939</v>
      </c>
    </row>
    <row r="1941" spans="1:24" x14ac:dyDescent="0.75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>
        <v>1940</v>
      </c>
    </row>
    <row r="1942" spans="1:24" x14ac:dyDescent="0.75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>
        <v>1941</v>
      </c>
    </row>
    <row r="1943" spans="1:24" x14ac:dyDescent="0.75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>
        <v>1942</v>
      </c>
    </row>
    <row r="1944" spans="1:24" x14ac:dyDescent="0.75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>
        <v>1943</v>
      </c>
    </row>
    <row r="1945" spans="1:24" x14ac:dyDescent="0.75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>
        <v>1944</v>
      </c>
    </row>
    <row r="1946" spans="1:24" x14ac:dyDescent="0.75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>
        <v>1945</v>
      </c>
    </row>
    <row r="1947" spans="1:24" x14ac:dyDescent="0.75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>
        <v>1946</v>
      </c>
    </row>
    <row r="1948" spans="1:24" x14ac:dyDescent="0.75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>
        <v>1947</v>
      </c>
    </row>
    <row r="1949" spans="1:24" x14ac:dyDescent="0.75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>
        <v>1948</v>
      </c>
    </row>
    <row r="1950" spans="1:24" x14ac:dyDescent="0.75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>
        <v>1949</v>
      </c>
    </row>
    <row r="1951" spans="1:24" x14ac:dyDescent="0.75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>
        <v>1950</v>
      </c>
    </row>
    <row r="1952" spans="1:24" x14ac:dyDescent="0.75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>
        <v>1951</v>
      </c>
    </row>
    <row r="1953" spans="1:24" x14ac:dyDescent="0.75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>
        <v>1952</v>
      </c>
    </row>
    <row r="1954" spans="1:24" x14ac:dyDescent="0.75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>
        <v>1953</v>
      </c>
    </row>
    <row r="1955" spans="1:24" x14ac:dyDescent="0.75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>
        <v>1954</v>
      </c>
    </row>
    <row r="1956" spans="1:24" x14ac:dyDescent="0.75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>
        <v>1955</v>
      </c>
    </row>
    <row r="1957" spans="1:24" x14ac:dyDescent="0.75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>
        <v>1956</v>
      </c>
    </row>
    <row r="1958" spans="1:24" x14ac:dyDescent="0.75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>
        <v>1957</v>
      </c>
    </row>
    <row r="1959" spans="1:24" x14ac:dyDescent="0.75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>
        <v>1958</v>
      </c>
    </row>
    <row r="1960" spans="1:24" x14ac:dyDescent="0.75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>
        <v>1959</v>
      </c>
    </row>
    <row r="1961" spans="1:24" x14ac:dyDescent="0.75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>
        <v>1960</v>
      </c>
    </row>
    <row r="1962" spans="1:24" x14ac:dyDescent="0.75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>
        <v>1961</v>
      </c>
    </row>
    <row r="1963" spans="1:24" x14ac:dyDescent="0.75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>
        <v>1962</v>
      </c>
    </row>
    <row r="1964" spans="1:24" x14ac:dyDescent="0.75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>
        <v>1963</v>
      </c>
    </row>
    <row r="1965" spans="1:24" x14ac:dyDescent="0.75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>
        <v>1964</v>
      </c>
    </row>
    <row r="1966" spans="1:24" x14ac:dyDescent="0.75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>
        <v>1965</v>
      </c>
    </row>
    <row r="1967" spans="1:24" x14ac:dyDescent="0.75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>
        <v>1966</v>
      </c>
    </row>
    <row r="1968" spans="1:24" x14ac:dyDescent="0.75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>
        <v>1967</v>
      </c>
    </row>
    <row r="1969" spans="1:24" x14ac:dyDescent="0.75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>
        <v>1968</v>
      </c>
    </row>
    <row r="1970" spans="1:24" x14ac:dyDescent="0.75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>
        <v>1969</v>
      </c>
    </row>
    <row r="1971" spans="1:24" x14ac:dyDescent="0.75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>
        <v>1970</v>
      </c>
    </row>
    <row r="1972" spans="1:24" x14ac:dyDescent="0.75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>
        <v>1971</v>
      </c>
    </row>
    <row r="1973" spans="1:24" x14ac:dyDescent="0.75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>
        <v>1972</v>
      </c>
    </row>
    <row r="1974" spans="1:24" x14ac:dyDescent="0.75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>
        <v>1973</v>
      </c>
    </row>
    <row r="1975" spans="1:24" x14ac:dyDescent="0.75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>
        <v>1974</v>
      </c>
    </row>
    <row r="1976" spans="1:24" x14ac:dyDescent="0.75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>
        <v>1975</v>
      </c>
    </row>
    <row r="1977" spans="1:24" x14ac:dyDescent="0.75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>
        <v>1976</v>
      </c>
    </row>
    <row r="1978" spans="1:24" x14ac:dyDescent="0.75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>
        <v>1977</v>
      </c>
    </row>
    <row r="1979" spans="1:24" x14ac:dyDescent="0.75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>
        <v>1978</v>
      </c>
    </row>
    <row r="1980" spans="1:24" x14ac:dyDescent="0.75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>
        <v>1979</v>
      </c>
    </row>
    <row r="1981" spans="1:24" x14ac:dyDescent="0.75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>
        <v>1980</v>
      </c>
    </row>
    <row r="1982" spans="1:24" x14ac:dyDescent="0.75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>
        <v>1981</v>
      </c>
    </row>
    <row r="1983" spans="1:24" x14ac:dyDescent="0.75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>
        <v>1982</v>
      </c>
    </row>
    <row r="1984" spans="1:24" x14ac:dyDescent="0.75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>
        <v>1983</v>
      </c>
    </row>
    <row r="1985" spans="1:24" x14ac:dyDescent="0.75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>
        <v>1984</v>
      </c>
    </row>
    <row r="1986" spans="1:24" x14ac:dyDescent="0.75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>
        <v>1985</v>
      </c>
    </row>
    <row r="1987" spans="1:24" x14ac:dyDescent="0.75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>
        <v>1986</v>
      </c>
    </row>
    <row r="1988" spans="1:24" x14ac:dyDescent="0.75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>
        <v>1987</v>
      </c>
    </row>
    <row r="1989" spans="1:24" x14ac:dyDescent="0.75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>
        <v>1988</v>
      </c>
    </row>
    <row r="1990" spans="1:24" x14ac:dyDescent="0.75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>
        <v>1989</v>
      </c>
    </row>
    <row r="1991" spans="1:24" x14ac:dyDescent="0.75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>
        <v>1990</v>
      </c>
    </row>
    <row r="1992" spans="1:24" x14ac:dyDescent="0.75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>
        <v>1991</v>
      </c>
    </row>
    <row r="1993" spans="1:24" x14ac:dyDescent="0.75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>
        <v>1992</v>
      </c>
    </row>
    <row r="1994" spans="1:24" x14ac:dyDescent="0.75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>
        <v>1993</v>
      </c>
    </row>
    <row r="1995" spans="1:24" x14ac:dyDescent="0.75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>
        <v>1994</v>
      </c>
    </row>
    <row r="1996" spans="1:24" x14ac:dyDescent="0.75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>
        <v>1995</v>
      </c>
    </row>
    <row r="1997" spans="1:24" x14ac:dyDescent="0.75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>
        <v>1996</v>
      </c>
    </row>
    <row r="1998" spans="1:24" x14ac:dyDescent="0.75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>
        <v>1997</v>
      </c>
    </row>
    <row r="1999" spans="1:24" x14ac:dyDescent="0.75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>
        <v>1998</v>
      </c>
    </row>
    <row r="2000" spans="1:24" x14ac:dyDescent="0.75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>
        <v>1999</v>
      </c>
    </row>
    <row r="2001" spans="1:24" x14ac:dyDescent="0.75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>
        <v>2000</v>
      </c>
    </row>
    <row r="2002" spans="1:24" x14ac:dyDescent="0.75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>
        <v>2001</v>
      </c>
    </row>
    <row r="2003" spans="1:24" x14ac:dyDescent="0.75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>
        <v>2002</v>
      </c>
    </row>
    <row r="2004" spans="1:24" x14ac:dyDescent="0.75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>
        <v>2003</v>
      </c>
    </row>
    <row r="2005" spans="1:24" x14ac:dyDescent="0.75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>
        <v>2004</v>
      </c>
    </row>
    <row r="2006" spans="1:24" x14ac:dyDescent="0.75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>
        <v>2005</v>
      </c>
    </row>
    <row r="2007" spans="1:24" x14ac:dyDescent="0.75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>
        <v>2006</v>
      </c>
    </row>
    <row r="2008" spans="1:24" x14ac:dyDescent="0.75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>
        <v>2007</v>
      </c>
    </row>
    <row r="2009" spans="1:24" x14ac:dyDescent="0.75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>
        <v>2008</v>
      </c>
    </row>
    <row r="2010" spans="1:24" x14ac:dyDescent="0.75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>
        <v>2009</v>
      </c>
    </row>
    <row r="2011" spans="1:24" x14ac:dyDescent="0.75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>
        <v>2010</v>
      </c>
    </row>
    <row r="2012" spans="1:24" x14ac:dyDescent="0.75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>
        <v>2011</v>
      </c>
    </row>
    <row r="2013" spans="1:24" x14ac:dyDescent="0.75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>
        <v>2012</v>
      </c>
    </row>
    <row r="2014" spans="1:24" x14ac:dyDescent="0.75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>
        <v>2013</v>
      </c>
    </row>
    <row r="2015" spans="1:24" x14ac:dyDescent="0.75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>
        <v>2014</v>
      </c>
    </row>
    <row r="2016" spans="1:24" x14ac:dyDescent="0.75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>
        <v>2015</v>
      </c>
    </row>
    <row r="2017" spans="1:24" x14ac:dyDescent="0.75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>
        <v>2016</v>
      </c>
    </row>
    <row r="2018" spans="1:24" x14ac:dyDescent="0.75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>
        <v>2017</v>
      </c>
    </row>
    <row r="2019" spans="1:24" x14ac:dyDescent="0.75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>
        <v>2018</v>
      </c>
    </row>
    <row r="2020" spans="1:24" x14ac:dyDescent="0.75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>
        <v>2019</v>
      </c>
    </row>
    <row r="2021" spans="1:24" x14ac:dyDescent="0.75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>
        <v>2020</v>
      </c>
    </row>
    <row r="2022" spans="1:24" x14ac:dyDescent="0.75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>
        <v>2021</v>
      </c>
    </row>
    <row r="2023" spans="1:24" x14ac:dyDescent="0.75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>
        <v>2022</v>
      </c>
    </row>
    <row r="2024" spans="1:24" x14ac:dyDescent="0.75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>
        <v>2023</v>
      </c>
    </row>
    <row r="2025" spans="1:24" x14ac:dyDescent="0.75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>
        <v>2024</v>
      </c>
    </row>
    <row r="2026" spans="1:24" x14ac:dyDescent="0.75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>
        <v>2025</v>
      </c>
    </row>
    <row r="2027" spans="1:24" x14ac:dyDescent="0.75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>
        <v>2026</v>
      </c>
    </row>
    <row r="2028" spans="1:24" x14ac:dyDescent="0.75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>
        <v>2027</v>
      </c>
    </row>
    <row r="2029" spans="1:24" x14ac:dyDescent="0.75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>
        <v>2028</v>
      </c>
    </row>
    <row r="2030" spans="1:24" x14ac:dyDescent="0.75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>
        <v>2029</v>
      </c>
    </row>
    <row r="2031" spans="1:24" x14ac:dyDescent="0.75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>
        <v>2030</v>
      </c>
    </row>
    <row r="2032" spans="1:24" x14ac:dyDescent="0.75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>
        <v>2031</v>
      </c>
    </row>
    <row r="2033" spans="1:24" x14ac:dyDescent="0.75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>
        <v>2032</v>
      </c>
    </row>
    <row r="2034" spans="1:24" x14ac:dyDescent="0.75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>
        <v>2033</v>
      </c>
    </row>
    <row r="2035" spans="1:24" x14ac:dyDescent="0.75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>
        <v>2034</v>
      </c>
    </row>
    <row r="2036" spans="1:24" x14ac:dyDescent="0.75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>
        <v>2035</v>
      </c>
    </row>
    <row r="2037" spans="1:24" x14ac:dyDescent="0.75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>
        <v>2036</v>
      </c>
    </row>
    <row r="2038" spans="1:24" x14ac:dyDescent="0.75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>
        <v>2037</v>
      </c>
    </row>
    <row r="2039" spans="1:24" x14ac:dyDescent="0.75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>
        <v>2038</v>
      </c>
    </row>
    <row r="2040" spans="1:24" x14ac:dyDescent="0.75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>
        <v>2039</v>
      </c>
    </row>
    <row r="2041" spans="1:24" x14ac:dyDescent="0.75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>
        <v>2040</v>
      </c>
    </row>
    <row r="2042" spans="1:24" x14ac:dyDescent="0.75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>
        <v>2041</v>
      </c>
    </row>
    <row r="2043" spans="1:24" x14ac:dyDescent="0.75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>
        <v>2042</v>
      </c>
    </row>
    <row r="2044" spans="1:24" x14ac:dyDescent="0.75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>
        <v>2043</v>
      </c>
    </row>
    <row r="2045" spans="1:24" x14ac:dyDescent="0.75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>
        <v>2044</v>
      </c>
    </row>
    <row r="2046" spans="1:24" x14ac:dyDescent="0.75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>
        <v>2045</v>
      </c>
    </row>
    <row r="2047" spans="1:24" x14ac:dyDescent="0.75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>
        <v>2046</v>
      </c>
    </row>
    <row r="2048" spans="1:24" x14ac:dyDescent="0.75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>
        <v>2047</v>
      </c>
    </row>
    <row r="2049" spans="1:24" x14ac:dyDescent="0.75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>
        <v>2048</v>
      </c>
    </row>
    <row r="2050" spans="1:24" x14ac:dyDescent="0.75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>
        <v>2049</v>
      </c>
    </row>
    <row r="2051" spans="1:24" x14ac:dyDescent="0.75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>
        <v>2050</v>
      </c>
    </row>
    <row r="2052" spans="1:24" x14ac:dyDescent="0.75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>
        <v>2051</v>
      </c>
    </row>
    <row r="2053" spans="1:24" x14ac:dyDescent="0.75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>
        <v>2052</v>
      </c>
    </row>
    <row r="2054" spans="1:24" x14ac:dyDescent="0.75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>
        <v>2053</v>
      </c>
    </row>
    <row r="2055" spans="1:24" x14ac:dyDescent="0.75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>
        <v>2054</v>
      </c>
    </row>
    <row r="2056" spans="1:24" x14ac:dyDescent="0.75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>
        <v>2055</v>
      </c>
    </row>
    <row r="2057" spans="1:24" x14ac:dyDescent="0.75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>
        <v>2056</v>
      </c>
    </row>
    <row r="2058" spans="1:24" x14ac:dyDescent="0.75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>
        <v>2057</v>
      </c>
    </row>
    <row r="2059" spans="1:24" x14ac:dyDescent="0.75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>
        <v>2058</v>
      </c>
    </row>
    <row r="2060" spans="1:24" x14ac:dyDescent="0.75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>
        <v>2059</v>
      </c>
    </row>
    <row r="2061" spans="1:24" x14ac:dyDescent="0.75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>
        <v>2060</v>
      </c>
    </row>
    <row r="2062" spans="1:24" x14ac:dyDescent="0.75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>
        <v>2061</v>
      </c>
    </row>
    <row r="2063" spans="1:24" x14ac:dyDescent="0.75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>
        <v>2062</v>
      </c>
    </row>
    <row r="2064" spans="1:24" x14ac:dyDescent="0.75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>
        <v>2063</v>
      </c>
    </row>
    <row r="2065" spans="1:24" x14ac:dyDescent="0.75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>
        <v>2064</v>
      </c>
    </row>
    <row r="2066" spans="1:24" x14ac:dyDescent="0.75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>
        <v>2065</v>
      </c>
    </row>
    <row r="2067" spans="1:24" x14ac:dyDescent="0.75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>
        <v>2066</v>
      </c>
    </row>
    <row r="2068" spans="1:24" x14ac:dyDescent="0.75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>
        <v>2067</v>
      </c>
    </row>
    <row r="2069" spans="1:24" x14ac:dyDescent="0.75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>
        <v>2068</v>
      </c>
    </row>
    <row r="2070" spans="1:24" x14ac:dyDescent="0.75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>
        <v>2069</v>
      </c>
    </row>
    <row r="2071" spans="1:24" x14ac:dyDescent="0.75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>
        <v>2070</v>
      </c>
    </row>
    <row r="2072" spans="1:24" x14ac:dyDescent="0.75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>
        <v>2071</v>
      </c>
    </row>
    <row r="2073" spans="1:24" x14ac:dyDescent="0.75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>
        <v>2072</v>
      </c>
    </row>
    <row r="2074" spans="1:24" x14ac:dyDescent="0.75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>
        <v>2073</v>
      </c>
    </row>
    <row r="2075" spans="1:24" x14ac:dyDescent="0.75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>
        <v>2074</v>
      </c>
    </row>
    <row r="2076" spans="1:24" x14ac:dyDescent="0.75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>
        <v>2075</v>
      </c>
    </row>
    <row r="2077" spans="1:24" x14ac:dyDescent="0.75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>
        <v>2076</v>
      </c>
    </row>
    <row r="2078" spans="1:24" x14ac:dyDescent="0.75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>
        <v>2077</v>
      </c>
    </row>
    <row r="2079" spans="1:24" x14ac:dyDescent="0.75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>
        <v>2078</v>
      </c>
    </row>
    <row r="2080" spans="1:24" x14ac:dyDescent="0.75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>
        <v>2079</v>
      </c>
    </row>
    <row r="2081" spans="1:24" x14ac:dyDescent="0.75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>
        <v>2080</v>
      </c>
    </row>
    <row r="2082" spans="1:24" x14ac:dyDescent="0.75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>
        <v>2081</v>
      </c>
    </row>
    <row r="2083" spans="1:24" x14ac:dyDescent="0.75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>
        <v>2082</v>
      </c>
    </row>
    <row r="2084" spans="1:24" x14ac:dyDescent="0.75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>
        <v>2083</v>
      </c>
    </row>
    <row r="2085" spans="1:24" x14ac:dyDescent="0.75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>
        <v>2084</v>
      </c>
    </row>
    <row r="2086" spans="1:24" x14ac:dyDescent="0.75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>
        <v>2085</v>
      </c>
    </row>
    <row r="2087" spans="1:24" x14ac:dyDescent="0.75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>
        <v>2086</v>
      </c>
    </row>
    <row r="2088" spans="1:24" x14ac:dyDescent="0.75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>
        <v>2087</v>
      </c>
    </row>
    <row r="2089" spans="1:24" x14ac:dyDescent="0.75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>
        <v>2088</v>
      </c>
    </row>
    <row r="2090" spans="1:24" x14ac:dyDescent="0.75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>
        <v>2089</v>
      </c>
    </row>
    <row r="2091" spans="1:24" x14ac:dyDescent="0.75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>
        <v>2090</v>
      </c>
    </row>
    <row r="2092" spans="1:24" x14ac:dyDescent="0.75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>
        <v>2091</v>
      </c>
    </row>
    <row r="2093" spans="1:24" x14ac:dyDescent="0.75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>
        <v>2092</v>
      </c>
    </row>
    <row r="2094" spans="1:24" x14ac:dyDescent="0.75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>
        <v>2093</v>
      </c>
    </row>
    <row r="2095" spans="1:24" x14ac:dyDescent="0.75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>
        <v>2094</v>
      </c>
    </row>
    <row r="2096" spans="1:24" x14ac:dyDescent="0.75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>
        <v>2095</v>
      </c>
    </row>
    <row r="2097" spans="1:24" x14ac:dyDescent="0.75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>
        <v>2096</v>
      </c>
    </row>
    <row r="2098" spans="1:24" x14ac:dyDescent="0.75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>
        <v>2097</v>
      </c>
    </row>
    <row r="2099" spans="1:24" x14ac:dyDescent="0.75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>
        <v>2098</v>
      </c>
    </row>
    <row r="2100" spans="1:24" x14ac:dyDescent="0.75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>
        <v>2099</v>
      </c>
    </row>
    <row r="2101" spans="1:24" x14ac:dyDescent="0.75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>
        <v>2100</v>
      </c>
    </row>
    <row r="2102" spans="1:24" x14ac:dyDescent="0.75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>
        <v>2101</v>
      </c>
    </row>
    <row r="2103" spans="1:24" x14ac:dyDescent="0.75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>
        <v>2102</v>
      </c>
    </row>
    <row r="2104" spans="1:24" x14ac:dyDescent="0.75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>
        <v>2103</v>
      </c>
    </row>
    <row r="2105" spans="1:24" x14ac:dyDescent="0.75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>
        <v>2104</v>
      </c>
    </row>
    <row r="2106" spans="1:24" x14ac:dyDescent="0.75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>
        <v>2105</v>
      </c>
    </row>
    <row r="2107" spans="1:24" x14ac:dyDescent="0.75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>
        <v>2106</v>
      </c>
    </row>
    <row r="2108" spans="1:24" x14ac:dyDescent="0.75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>
        <v>2107</v>
      </c>
    </row>
    <row r="2109" spans="1:24" x14ac:dyDescent="0.75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>
        <v>2108</v>
      </c>
    </row>
    <row r="2110" spans="1:24" x14ac:dyDescent="0.75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>
        <v>2109</v>
      </c>
    </row>
    <row r="2111" spans="1:24" x14ac:dyDescent="0.75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>
        <v>2110</v>
      </c>
    </row>
    <row r="2112" spans="1:24" x14ac:dyDescent="0.75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>
        <v>2111</v>
      </c>
    </row>
    <row r="2113" spans="1:24" x14ac:dyDescent="0.75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>
        <v>2112</v>
      </c>
    </row>
    <row r="2114" spans="1:24" x14ac:dyDescent="0.75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>
        <v>2113</v>
      </c>
    </row>
    <row r="2115" spans="1:24" x14ac:dyDescent="0.75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>
        <v>2114</v>
      </c>
    </row>
    <row r="2116" spans="1:24" x14ac:dyDescent="0.75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>
        <v>2115</v>
      </c>
    </row>
    <row r="2117" spans="1:24" x14ac:dyDescent="0.75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>
        <v>2116</v>
      </c>
    </row>
    <row r="2118" spans="1:24" x14ac:dyDescent="0.75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>
        <v>2117</v>
      </c>
    </row>
    <row r="2119" spans="1:24" x14ac:dyDescent="0.75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>
        <v>2118</v>
      </c>
    </row>
    <row r="2120" spans="1:24" x14ac:dyDescent="0.75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>
        <v>2119</v>
      </c>
    </row>
    <row r="2121" spans="1:24" x14ac:dyDescent="0.75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>
        <v>2120</v>
      </c>
    </row>
    <row r="2122" spans="1:24" x14ac:dyDescent="0.75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>
        <v>2121</v>
      </c>
    </row>
    <row r="2123" spans="1:24" x14ac:dyDescent="0.75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>
        <v>2122</v>
      </c>
    </row>
    <row r="2124" spans="1:24" x14ac:dyDescent="0.75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>
        <v>2123</v>
      </c>
    </row>
    <row r="2125" spans="1:24" x14ac:dyDescent="0.75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>
        <v>2124</v>
      </c>
    </row>
    <row r="2126" spans="1:24" x14ac:dyDescent="0.75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>
        <v>2125</v>
      </c>
    </row>
    <row r="2127" spans="1:24" x14ac:dyDescent="0.75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>
        <v>2126</v>
      </c>
    </row>
    <row r="2128" spans="1:24" x14ac:dyDescent="0.75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>
        <v>2127</v>
      </c>
    </row>
    <row r="2129" spans="1:24" x14ac:dyDescent="0.75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>
        <v>2128</v>
      </c>
    </row>
    <row r="2130" spans="1:24" x14ac:dyDescent="0.75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>
        <v>2129</v>
      </c>
    </row>
    <row r="2131" spans="1:24" x14ac:dyDescent="0.75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>
        <v>2130</v>
      </c>
    </row>
    <row r="2132" spans="1:24" x14ac:dyDescent="0.75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>
        <v>2131</v>
      </c>
    </row>
    <row r="2133" spans="1:24" x14ac:dyDescent="0.75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>
        <v>2132</v>
      </c>
    </row>
    <row r="2134" spans="1:24" x14ac:dyDescent="0.75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>
        <v>2133</v>
      </c>
    </row>
    <row r="2135" spans="1:24" x14ac:dyDescent="0.75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>
        <v>2134</v>
      </c>
    </row>
    <row r="2136" spans="1:24" x14ac:dyDescent="0.75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>
        <v>2135</v>
      </c>
    </row>
    <row r="2137" spans="1:24" x14ac:dyDescent="0.75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>
        <v>2136</v>
      </c>
    </row>
    <row r="2138" spans="1:24" x14ac:dyDescent="0.75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>
        <v>2137</v>
      </c>
    </row>
    <row r="2139" spans="1:24" x14ac:dyDescent="0.75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>
        <v>2138</v>
      </c>
    </row>
    <row r="2140" spans="1:24" x14ac:dyDescent="0.75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>
        <v>2139</v>
      </c>
    </row>
    <row r="2141" spans="1:24" x14ac:dyDescent="0.75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>
        <v>2140</v>
      </c>
    </row>
    <row r="2142" spans="1:24" x14ac:dyDescent="0.75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>
        <v>2141</v>
      </c>
    </row>
    <row r="2143" spans="1:24" x14ac:dyDescent="0.75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>
        <v>2142</v>
      </c>
    </row>
    <row r="2144" spans="1:24" x14ac:dyDescent="0.75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>
        <v>2143</v>
      </c>
    </row>
    <row r="2145" spans="1:24" x14ac:dyDescent="0.75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>
        <v>2144</v>
      </c>
    </row>
    <row r="2146" spans="1:24" x14ac:dyDescent="0.75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>
        <v>2145</v>
      </c>
    </row>
    <row r="2147" spans="1:24" x14ac:dyDescent="0.75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>
        <v>2146</v>
      </c>
    </row>
    <row r="2148" spans="1:24" x14ac:dyDescent="0.75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>
        <v>2147</v>
      </c>
    </row>
    <row r="2149" spans="1:24" x14ac:dyDescent="0.75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>
        <v>2148</v>
      </c>
    </row>
    <row r="2150" spans="1:24" x14ac:dyDescent="0.75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>
        <v>2149</v>
      </c>
    </row>
    <row r="2151" spans="1:24" x14ac:dyDescent="0.75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>
        <v>2150</v>
      </c>
    </row>
    <row r="2152" spans="1:24" x14ac:dyDescent="0.75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>
        <v>2151</v>
      </c>
    </row>
    <row r="2153" spans="1:24" x14ac:dyDescent="0.75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>
        <v>2152</v>
      </c>
    </row>
    <row r="2154" spans="1:24" x14ac:dyDescent="0.75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>
        <v>2153</v>
      </c>
    </row>
    <row r="2155" spans="1:24" x14ac:dyDescent="0.75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>
        <v>2154</v>
      </c>
    </row>
    <row r="2156" spans="1:24" x14ac:dyDescent="0.75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>
        <v>2155</v>
      </c>
    </row>
    <row r="2157" spans="1:24" x14ac:dyDescent="0.75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>
        <v>2156</v>
      </c>
    </row>
    <row r="2158" spans="1:24" x14ac:dyDescent="0.75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>
        <v>2157</v>
      </c>
    </row>
    <row r="2159" spans="1:24" x14ac:dyDescent="0.75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>
        <v>2158</v>
      </c>
    </row>
    <row r="2160" spans="1:24" x14ac:dyDescent="0.75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>
        <v>2159</v>
      </c>
    </row>
    <row r="2161" spans="1:24" x14ac:dyDescent="0.75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>
        <v>2160</v>
      </c>
    </row>
    <row r="2162" spans="1:24" x14ac:dyDescent="0.75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>
        <v>2161</v>
      </c>
    </row>
    <row r="2163" spans="1:24" x14ac:dyDescent="0.75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>
        <v>2162</v>
      </c>
    </row>
    <row r="2164" spans="1:24" x14ac:dyDescent="0.75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>
        <v>2163</v>
      </c>
    </row>
    <row r="2165" spans="1:24" x14ac:dyDescent="0.75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>
        <v>2164</v>
      </c>
    </row>
    <row r="2166" spans="1:24" x14ac:dyDescent="0.75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>
        <v>2165</v>
      </c>
    </row>
    <row r="2167" spans="1:24" x14ac:dyDescent="0.75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>
        <v>2166</v>
      </c>
    </row>
    <row r="2168" spans="1:24" x14ac:dyDescent="0.75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>
        <v>2167</v>
      </c>
    </row>
    <row r="2169" spans="1:24" x14ac:dyDescent="0.75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>
        <v>2168</v>
      </c>
    </row>
    <row r="2170" spans="1:24" x14ac:dyDescent="0.75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>
        <v>2169</v>
      </c>
    </row>
    <row r="2171" spans="1:24" x14ac:dyDescent="0.75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>
        <v>2170</v>
      </c>
    </row>
    <row r="2172" spans="1:24" x14ac:dyDescent="0.75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>
        <v>2171</v>
      </c>
    </row>
    <row r="2173" spans="1:24" x14ac:dyDescent="0.75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>
        <v>2172</v>
      </c>
    </row>
    <row r="2174" spans="1:24" x14ac:dyDescent="0.75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>
        <v>2173</v>
      </c>
    </row>
    <row r="2175" spans="1:24" x14ac:dyDescent="0.75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>
        <v>2174</v>
      </c>
    </row>
    <row r="2176" spans="1:24" x14ac:dyDescent="0.75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>
        <v>2175</v>
      </c>
    </row>
    <row r="2177" spans="1:24" x14ac:dyDescent="0.75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>
        <v>2176</v>
      </c>
    </row>
    <row r="2178" spans="1:24" x14ac:dyDescent="0.75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>
        <v>2177</v>
      </c>
    </row>
    <row r="2179" spans="1:24" x14ac:dyDescent="0.75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>
        <v>2178</v>
      </c>
    </row>
    <row r="2180" spans="1:24" x14ac:dyDescent="0.75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>
        <v>2179</v>
      </c>
    </row>
    <row r="2181" spans="1:24" x14ac:dyDescent="0.75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>
        <v>2180</v>
      </c>
    </row>
    <row r="2182" spans="1:24" x14ac:dyDescent="0.75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>
        <v>2181</v>
      </c>
    </row>
    <row r="2183" spans="1:24" x14ac:dyDescent="0.75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>
        <v>2182</v>
      </c>
    </row>
    <row r="2184" spans="1:24" x14ac:dyDescent="0.75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>
        <v>2183</v>
      </c>
    </row>
    <row r="2185" spans="1:24" x14ac:dyDescent="0.75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>
        <v>2184</v>
      </c>
    </row>
    <row r="2186" spans="1:24" x14ac:dyDescent="0.75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>
        <v>2185</v>
      </c>
    </row>
    <row r="2187" spans="1:24" x14ac:dyDescent="0.75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>
        <v>2186</v>
      </c>
    </row>
    <row r="2188" spans="1:24" x14ac:dyDescent="0.75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>
        <v>2187</v>
      </c>
    </row>
    <row r="2189" spans="1:24" x14ac:dyDescent="0.75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>
        <v>2188</v>
      </c>
    </row>
    <row r="2190" spans="1:24" x14ac:dyDescent="0.75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>
        <v>2189</v>
      </c>
    </row>
    <row r="2191" spans="1:24" x14ac:dyDescent="0.75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>
        <v>2190</v>
      </c>
    </row>
    <row r="2192" spans="1:24" x14ac:dyDescent="0.75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>
        <v>2191</v>
      </c>
    </row>
    <row r="2193" spans="1:24" x14ac:dyDescent="0.75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>
        <v>2192</v>
      </c>
    </row>
    <row r="2194" spans="1:24" x14ac:dyDescent="0.75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>
        <v>2193</v>
      </c>
    </row>
    <row r="2195" spans="1:24" x14ac:dyDescent="0.75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>
        <v>2194</v>
      </c>
    </row>
    <row r="2196" spans="1:24" x14ac:dyDescent="0.75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>
        <v>2195</v>
      </c>
    </row>
    <row r="2197" spans="1:24" x14ac:dyDescent="0.75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>
        <v>2196</v>
      </c>
    </row>
    <row r="2198" spans="1:24" x14ac:dyDescent="0.75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>
        <v>2197</v>
      </c>
    </row>
    <row r="2199" spans="1:24" x14ac:dyDescent="0.75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>
        <v>2198</v>
      </c>
    </row>
    <row r="2200" spans="1:24" x14ac:dyDescent="0.75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>
        <v>2199</v>
      </c>
    </row>
    <row r="2201" spans="1:24" x14ac:dyDescent="0.75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>
        <v>2200</v>
      </c>
    </row>
    <row r="2202" spans="1:24" x14ac:dyDescent="0.75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>
        <v>2201</v>
      </c>
    </row>
    <row r="2203" spans="1:24" x14ac:dyDescent="0.75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>
        <v>2202</v>
      </c>
    </row>
    <row r="2204" spans="1:24" x14ac:dyDescent="0.75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>
        <v>2203</v>
      </c>
    </row>
    <row r="2205" spans="1:24" x14ac:dyDescent="0.75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>
        <v>2204</v>
      </c>
    </row>
    <row r="2206" spans="1:24" x14ac:dyDescent="0.75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>
        <v>2205</v>
      </c>
    </row>
    <row r="2207" spans="1:24" x14ac:dyDescent="0.75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>
        <v>2206</v>
      </c>
    </row>
    <row r="2208" spans="1:24" x14ac:dyDescent="0.75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>
        <v>2207</v>
      </c>
    </row>
    <row r="2209" spans="1:24" x14ac:dyDescent="0.75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>
        <v>2208</v>
      </c>
    </row>
    <row r="2210" spans="1:24" x14ac:dyDescent="0.75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>
        <v>2209</v>
      </c>
    </row>
    <row r="2211" spans="1:24" x14ac:dyDescent="0.75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>
        <v>2210</v>
      </c>
    </row>
    <row r="2212" spans="1:24" x14ac:dyDescent="0.75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>
        <v>2211</v>
      </c>
    </row>
    <row r="2213" spans="1:24" x14ac:dyDescent="0.75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>
        <v>2212</v>
      </c>
    </row>
    <row r="2214" spans="1:24" x14ac:dyDescent="0.75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>
        <v>2213</v>
      </c>
    </row>
    <row r="2215" spans="1:24" x14ac:dyDescent="0.75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>
        <v>2214</v>
      </c>
    </row>
    <row r="2216" spans="1:24" x14ac:dyDescent="0.75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>
        <v>2215</v>
      </c>
    </row>
    <row r="2217" spans="1:24" x14ac:dyDescent="0.75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>
        <v>2216</v>
      </c>
    </row>
    <row r="2218" spans="1:24" x14ac:dyDescent="0.75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>
        <v>2217</v>
      </c>
    </row>
    <row r="2219" spans="1:24" x14ac:dyDescent="0.75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>
        <v>2218</v>
      </c>
    </row>
    <row r="2220" spans="1:24" x14ac:dyDescent="0.75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>
        <v>2219</v>
      </c>
    </row>
    <row r="2221" spans="1:24" x14ac:dyDescent="0.75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>
        <v>2220</v>
      </c>
    </row>
    <row r="2222" spans="1:24" x14ac:dyDescent="0.75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>
        <v>2221</v>
      </c>
    </row>
    <row r="2223" spans="1:24" x14ac:dyDescent="0.75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>
        <v>2222</v>
      </c>
    </row>
    <row r="2224" spans="1:24" x14ac:dyDescent="0.75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>
        <v>2223</v>
      </c>
    </row>
    <row r="2225" spans="1:24" x14ac:dyDescent="0.75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>
        <v>2224</v>
      </c>
    </row>
    <row r="2226" spans="1:24" x14ac:dyDescent="0.75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>
        <v>2225</v>
      </c>
    </row>
    <row r="2227" spans="1:24" x14ac:dyDescent="0.75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>
        <v>2226</v>
      </c>
    </row>
    <row r="2228" spans="1:24" x14ac:dyDescent="0.75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>
        <v>2227</v>
      </c>
    </row>
    <row r="2229" spans="1:24" x14ac:dyDescent="0.75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>
        <v>2228</v>
      </c>
    </row>
    <row r="2230" spans="1:24" x14ac:dyDescent="0.75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>
        <v>2229</v>
      </c>
    </row>
    <row r="2231" spans="1:24" x14ac:dyDescent="0.75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>
        <v>2230</v>
      </c>
    </row>
    <row r="2232" spans="1:24" x14ac:dyDescent="0.75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>
        <v>2231</v>
      </c>
    </row>
    <row r="2233" spans="1:24" x14ac:dyDescent="0.75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>
        <v>2232</v>
      </c>
    </row>
    <row r="2234" spans="1:24" x14ac:dyDescent="0.75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>
        <v>2233</v>
      </c>
    </row>
    <row r="2235" spans="1:24" x14ac:dyDescent="0.75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>
        <v>2234</v>
      </c>
    </row>
    <row r="2236" spans="1:24" x14ac:dyDescent="0.75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>
        <v>2235</v>
      </c>
    </row>
    <row r="2237" spans="1:24" x14ac:dyDescent="0.75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>
        <v>2236</v>
      </c>
    </row>
    <row r="2238" spans="1:24" x14ac:dyDescent="0.75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>
        <v>2237</v>
      </c>
    </row>
    <row r="2239" spans="1:24" x14ac:dyDescent="0.75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>
        <v>2238</v>
      </c>
    </row>
    <row r="2240" spans="1:24" x14ac:dyDescent="0.75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>
        <v>2239</v>
      </c>
    </row>
    <row r="2241" spans="1:24" x14ac:dyDescent="0.75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>
        <v>2240</v>
      </c>
    </row>
    <row r="2242" spans="1:24" x14ac:dyDescent="0.75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>
        <v>2241</v>
      </c>
    </row>
    <row r="2243" spans="1:24" x14ac:dyDescent="0.75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>
        <v>2242</v>
      </c>
    </row>
    <row r="2244" spans="1:24" x14ac:dyDescent="0.75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>
        <v>2243</v>
      </c>
    </row>
    <row r="2245" spans="1:24" x14ac:dyDescent="0.75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>
        <v>2244</v>
      </c>
    </row>
    <row r="2246" spans="1:24" x14ac:dyDescent="0.75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>
        <v>2245</v>
      </c>
    </row>
    <row r="2247" spans="1:24" x14ac:dyDescent="0.75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>
        <v>2246</v>
      </c>
    </row>
    <row r="2248" spans="1:24" x14ac:dyDescent="0.75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>
        <v>2247</v>
      </c>
    </row>
    <row r="2249" spans="1:24" x14ac:dyDescent="0.75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>
        <v>2248</v>
      </c>
    </row>
    <row r="2250" spans="1:24" x14ac:dyDescent="0.75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>
        <v>2249</v>
      </c>
    </row>
    <row r="2251" spans="1:24" x14ac:dyDescent="0.75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>
        <v>2250</v>
      </c>
    </row>
    <row r="2252" spans="1:24" x14ac:dyDescent="0.75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>
        <v>2251</v>
      </c>
    </row>
    <row r="2253" spans="1:24" x14ac:dyDescent="0.75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>
        <v>2252</v>
      </c>
    </row>
    <row r="2254" spans="1:24" x14ac:dyDescent="0.75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>
        <v>2253</v>
      </c>
    </row>
    <row r="2255" spans="1:24" x14ac:dyDescent="0.75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>
        <v>2254</v>
      </c>
    </row>
    <row r="2256" spans="1:24" x14ac:dyDescent="0.75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>
        <v>2255</v>
      </c>
    </row>
    <row r="2257" spans="1:24" x14ac:dyDescent="0.75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>
        <v>2256</v>
      </c>
    </row>
    <row r="2258" spans="1:24" x14ac:dyDescent="0.75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>
        <v>2257</v>
      </c>
    </row>
    <row r="2259" spans="1:24" x14ac:dyDescent="0.75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>
        <v>2258</v>
      </c>
    </row>
    <row r="2260" spans="1:24" x14ac:dyDescent="0.75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>
        <v>2259</v>
      </c>
    </row>
    <row r="2261" spans="1:24" x14ac:dyDescent="0.75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>
        <v>2260</v>
      </c>
    </row>
    <row r="2262" spans="1:24" x14ac:dyDescent="0.75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>
        <v>2261</v>
      </c>
    </row>
    <row r="2263" spans="1:24" x14ac:dyDescent="0.75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>
        <v>2262</v>
      </c>
    </row>
    <row r="2264" spans="1:24" x14ac:dyDescent="0.75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>
        <v>2263</v>
      </c>
    </row>
    <row r="2265" spans="1:24" x14ac:dyDescent="0.75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>
        <v>2264</v>
      </c>
    </row>
    <row r="2266" spans="1:24" x14ac:dyDescent="0.75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>
        <v>2265</v>
      </c>
    </row>
    <row r="2267" spans="1:24" x14ac:dyDescent="0.75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>
        <v>2266</v>
      </c>
    </row>
    <row r="2268" spans="1:24" x14ac:dyDescent="0.75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>
        <v>2267</v>
      </c>
    </row>
    <row r="2269" spans="1:24" x14ac:dyDescent="0.75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>
        <v>2268</v>
      </c>
    </row>
    <row r="2270" spans="1:24" x14ac:dyDescent="0.75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>
        <v>2269</v>
      </c>
    </row>
    <row r="2271" spans="1:24" x14ac:dyDescent="0.75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>
        <v>2270</v>
      </c>
    </row>
    <row r="2272" spans="1:24" x14ac:dyDescent="0.75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>
        <v>2271</v>
      </c>
    </row>
    <row r="2273" spans="1:24" x14ac:dyDescent="0.75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>
        <v>2272</v>
      </c>
    </row>
    <row r="2274" spans="1:24" x14ac:dyDescent="0.75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>
        <v>2273</v>
      </c>
    </row>
    <row r="2275" spans="1:24" x14ac:dyDescent="0.75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>
        <v>2274</v>
      </c>
    </row>
    <row r="2276" spans="1:24" x14ac:dyDescent="0.75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>
        <v>2275</v>
      </c>
    </row>
    <row r="2277" spans="1:24" x14ac:dyDescent="0.75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>
        <v>2276</v>
      </c>
    </row>
    <row r="2278" spans="1:24" x14ac:dyDescent="0.75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>
        <v>2277</v>
      </c>
    </row>
    <row r="2279" spans="1:24" x14ac:dyDescent="0.75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>
        <v>2278</v>
      </c>
    </row>
    <row r="2280" spans="1:24" x14ac:dyDescent="0.75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>
        <v>2279</v>
      </c>
    </row>
    <row r="2281" spans="1:24" x14ac:dyDescent="0.75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>
        <v>2280</v>
      </c>
    </row>
    <row r="2282" spans="1:24" x14ac:dyDescent="0.75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>
        <v>2281</v>
      </c>
    </row>
    <row r="2283" spans="1:24" x14ac:dyDescent="0.75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>
        <v>2282</v>
      </c>
    </row>
    <row r="2284" spans="1:24" x14ac:dyDescent="0.75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>
        <v>2283</v>
      </c>
    </row>
    <row r="2285" spans="1:24" x14ac:dyDescent="0.75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>
        <v>2284</v>
      </c>
    </row>
    <row r="2286" spans="1:24" x14ac:dyDescent="0.75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>
        <v>2285</v>
      </c>
    </row>
    <row r="2287" spans="1:24" x14ac:dyDescent="0.75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  <c r="X2287" s="3">
        <v>2286</v>
      </c>
    </row>
    <row r="2288" spans="1:24" x14ac:dyDescent="0.75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  <c r="X2288" s="3">
        <v>2287</v>
      </c>
    </row>
    <row r="2289" spans="1:24" x14ac:dyDescent="0.75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  <c r="X2289" s="3">
        <v>2288</v>
      </c>
    </row>
    <row r="2290" spans="1:24" x14ac:dyDescent="0.75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  <c r="X2290" s="3">
        <v>2289</v>
      </c>
    </row>
    <row r="2291" spans="1:24" x14ac:dyDescent="0.75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  <c r="X2291" s="3">
        <v>2290</v>
      </c>
    </row>
    <row r="2292" spans="1:24" x14ac:dyDescent="0.75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  <c r="X2292" s="3">
        <v>2291</v>
      </c>
    </row>
    <row r="2293" spans="1:24" x14ac:dyDescent="0.75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  <c r="X2293" s="3">
        <v>2292</v>
      </c>
    </row>
    <row r="2294" spans="1:24" x14ac:dyDescent="0.75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  <c r="X2294" s="3">
        <v>2293</v>
      </c>
    </row>
    <row r="2295" spans="1:24" x14ac:dyDescent="0.75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  <c r="X2295" s="3">
        <v>2294</v>
      </c>
    </row>
    <row r="2296" spans="1:24" x14ac:dyDescent="0.75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  <c r="X2296" s="3">
        <v>2295</v>
      </c>
    </row>
    <row r="2297" spans="1:24" x14ac:dyDescent="0.75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  <c r="X2297" s="3">
        <v>2296</v>
      </c>
    </row>
    <row r="2298" spans="1:24" x14ac:dyDescent="0.75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  <c r="X2298" s="3">
        <v>2297</v>
      </c>
    </row>
    <row r="2299" spans="1:24" x14ac:dyDescent="0.75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  <c r="X2299" s="3">
        <v>2298</v>
      </c>
    </row>
    <row r="2300" spans="1:24" x14ac:dyDescent="0.75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  <c r="X2300" s="3">
        <v>2299</v>
      </c>
    </row>
    <row r="2301" spans="1:24" x14ac:dyDescent="0.75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>
        <v>2300</v>
      </c>
    </row>
    <row r="2302" spans="1:24" x14ac:dyDescent="0.75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  <c r="X2302" s="3">
        <v>2301</v>
      </c>
    </row>
    <row r="2303" spans="1:24" x14ac:dyDescent="0.75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  <c r="X2303" s="3">
        <v>2302</v>
      </c>
    </row>
    <row r="2304" spans="1:24" x14ac:dyDescent="0.75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  <c r="X2304" s="3">
        <v>2303</v>
      </c>
    </row>
    <row r="2305" spans="1:24" x14ac:dyDescent="0.75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  <c r="X2305" s="3">
        <v>2304</v>
      </c>
    </row>
    <row r="2306" spans="1:24" x14ac:dyDescent="0.75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  <c r="X2306" s="3">
        <v>2305</v>
      </c>
    </row>
    <row r="2307" spans="1:24" x14ac:dyDescent="0.75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  <c r="X2307" s="3">
        <v>2306</v>
      </c>
    </row>
    <row r="2308" spans="1:24" x14ac:dyDescent="0.75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  <c r="X2308" s="3">
        <v>2307</v>
      </c>
    </row>
    <row r="2309" spans="1:24" x14ac:dyDescent="0.75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  <c r="X2309" s="3">
        <v>2308</v>
      </c>
    </row>
    <row r="2310" spans="1:24" x14ac:dyDescent="0.75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>
        <v>2309</v>
      </c>
    </row>
    <row r="2311" spans="1:24" x14ac:dyDescent="0.75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  <c r="X2311" s="3">
        <v>2310</v>
      </c>
    </row>
    <row r="2312" spans="1:24" x14ac:dyDescent="0.75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  <c r="X2312" s="3">
        <v>2311</v>
      </c>
    </row>
    <row r="2313" spans="1:24" x14ac:dyDescent="0.75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  <c r="X2313" s="3">
        <v>2312</v>
      </c>
    </row>
    <row r="2314" spans="1:24" x14ac:dyDescent="0.75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  <c r="X2314" s="3">
        <v>2313</v>
      </c>
    </row>
    <row r="2315" spans="1:24" x14ac:dyDescent="0.75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  <c r="X2315" s="3">
        <v>2314</v>
      </c>
    </row>
    <row r="2316" spans="1:24" x14ac:dyDescent="0.75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  <c r="X2316" s="3">
        <v>2315</v>
      </c>
    </row>
    <row r="2317" spans="1:24" x14ac:dyDescent="0.75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  <c r="X2317" s="3">
        <v>2316</v>
      </c>
    </row>
    <row r="2318" spans="1:24" x14ac:dyDescent="0.75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  <c r="X2318" s="3">
        <v>2317</v>
      </c>
    </row>
    <row r="2319" spans="1:24" x14ac:dyDescent="0.75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  <c r="X2319" s="3">
        <v>2318</v>
      </c>
    </row>
    <row r="2320" spans="1:24" x14ac:dyDescent="0.75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  <c r="X2320" s="3">
        <v>2319</v>
      </c>
    </row>
    <row r="2321" spans="1:24" x14ac:dyDescent="0.75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  <c r="X2321" s="3">
        <v>2320</v>
      </c>
    </row>
    <row r="2322" spans="1:24" x14ac:dyDescent="0.75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  <c r="X2322" s="3">
        <v>2321</v>
      </c>
    </row>
    <row r="2323" spans="1:24" x14ac:dyDescent="0.75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>
        <v>2322</v>
      </c>
    </row>
    <row r="2324" spans="1:24" x14ac:dyDescent="0.75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  <c r="X2324" s="3">
        <v>2323</v>
      </c>
    </row>
    <row r="2325" spans="1:24" x14ac:dyDescent="0.75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>
        <v>2324</v>
      </c>
    </row>
    <row r="2326" spans="1:24" x14ac:dyDescent="0.75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  <c r="X2326" s="3">
        <v>2325</v>
      </c>
    </row>
    <row r="2327" spans="1:24" x14ac:dyDescent="0.75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  <c r="X2327" s="3">
        <v>2326</v>
      </c>
    </row>
    <row r="2328" spans="1:24" x14ac:dyDescent="0.75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  <c r="X2328" s="3">
        <v>2327</v>
      </c>
    </row>
    <row r="2329" spans="1:24" x14ac:dyDescent="0.75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  <c r="X2329" s="3">
        <v>2328</v>
      </c>
    </row>
    <row r="2330" spans="1:24" x14ac:dyDescent="0.75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  <c r="X2330" s="3">
        <v>2329</v>
      </c>
    </row>
    <row r="2331" spans="1:24" x14ac:dyDescent="0.75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  <c r="X2331" s="3">
        <v>2330</v>
      </c>
    </row>
    <row r="2332" spans="1:24" x14ac:dyDescent="0.75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  <c r="X2332" s="3">
        <v>2331</v>
      </c>
    </row>
    <row r="2333" spans="1:24" x14ac:dyDescent="0.75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  <c r="X2333" s="3">
        <v>2332</v>
      </c>
    </row>
    <row r="2334" spans="1:24" x14ac:dyDescent="0.75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  <c r="X2334" s="3">
        <v>2333</v>
      </c>
    </row>
    <row r="2335" spans="1:24" x14ac:dyDescent="0.75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  <c r="X2335" s="3">
        <v>2334</v>
      </c>
    </row>
    <row r="2336" spans="1:24" x14ac:dyDescent="0.75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  <c r="X2336" s="3">
        <v>2335</v>
      </c>
    </row>
    <row r="2337" spans="1:24" x14ac:dyDescent="0.75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  <c r="X2337" s="3">
        <v>2336</v>
      </c>
    </row>
    <row r="2338" spans="1:24" x14ac:dyDescent="0.75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  <c r="X2338" s="3">
        <v>2337</v>
      </c>
    </row>
    <row r="2339" spans="1:24" x14ac:dyDescent="0.75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  <c r="X2339" s="3">
        <v>2338</v>
      </c>
    </row>
    <row r="2340" spans="1:24" x14ac:dyDescent="0.75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  <c r="X2340" s="3">
        <v>2339</v>
      </c>
    </row>
    <row r="2341" spans="1:24" x14ac:dyDescent="0.75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  <c r="X2341" s="3">
        <v>2340</v>
      </c>
    </row>
    <row r="2342" spans="1:24" x14ac:dyDescent="0.75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  <c r="X2342" s="3">
        <v>2341</v>
      </c>
    </row>
    <row r="2343" spans="1:24" x14ac:dyDescent="0.75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  <c r="X2343" s="3">
        <v>2342</v>
      </c>
    </row>
    <row r="2344" spans="1:24" x14ac:dyDescent="0.75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  <c r="X2344" s="3">
        <v>2343</v>
      </c>
    </row>
    <row r="2345" spans="1:24" x14ac:dyDescent="0.75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  <c r="X2345" s="3">
        <v>2344</v>
      </c>
    </row>
    <row r="2346" spans="1:24" x14ac:dyDescent="0.75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  <c r="X2346" s="3">
        <v>2345</v>
      </c>
    </row>
    <row r="2347" spans="1:24" x14ac:dyDescent="0.75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  <c r="X2347" s="3">
        <v>2346</v>
      </c>
    </row>
    <row r="2348" spans="1:24" x14ac:dyDescent="0.75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  <c r="X2348" s="3">
        <v>2347</v>
      </c>
    </row>
    <row r="2349" spans="1:24" x14ac:dyDescent="0.75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  <c r="X2349" s="3">
        <v>2348</v>
      </c>
    </row>
    <row r="2350" spans="1:24" x14ac:dyDescent="0.75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  <c r="X2350" s="3">
        <v>2349</v>
      </c>
    </row>
    <row r="2351" spans="1:24" x14ac:dyDescent="0.75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  <c r="X2351" s="3">
        <v>2350</v>
      </c>
    </row>
    <row r="2352" spans="1:24" x14ac:dyDescent="0.75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  <c r="X2352" s="3">
        <v>2351</v>
      </c>
    </row>
    <row r="2353" spans="1:24" x14ac:dyDescent="0.75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  <c r="X2353" s="3">
        <v>2352</v>
      </c>
    </row>
    <row r="2354" spans="1:24" x14ac:dyDescent="0.75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  <c r="X2354" s="3">
        <v>2353</v>
      </c>
    </row>
    <row r="2355" spans="1:24" x14ac:dyDescent="0.75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  <c r="X2355" s="3">
        <v>2354</v>
      </c>
    </row>
    <row r="2356" spans="1:24" x14ac:dyDescent="0.75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  <c r="X2356" s="3">
        <v>2355</v>
      </c>
    </row>
    <row r="2357" spans="1:24" x14ac:dyDescent="0.75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  <c r="X2357" s="3">
        <v>2356</v>
      </c>
    </row>
    <row r="2358" spans="1:24" x14ac:dyDescent="0.75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  <c r="X2358" s="3">
        <v>2357</v>
      </c>
    </row>
    <row r="2359" spans="1:24" x14ac:dyDescent="0.75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  <c r="X2359" s="3">
        <v>2358</v>
      </c>
    </row>
    <row r="2360" spans="1:24" x14ac:dyDescent="0.75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  <c r="X2360" s="3">
        <v>2359</v>
      </c>
    </row>
    <row r="2361" spans="1:24" x14ac:dyDescent="0.75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  <c r="X2361" s="3">
        <v>2360</v>
      </c>
    </row>
    <row r="2362" spans="1:24" x14ac:dyDescent="0.75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  <c r="X2362" s="3">
        <v>2361</v>
      </c>
    </row>
    <row r="2363" spans="1:24" x14ac:dyDescent="0.75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  <c r="X2363" s="3">
        <v>2362</v>
      </c>
    </row>
    <row r="2364" spans="1:24" x14ac:dyDescent="0.75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  <c r="X2364" s="3">
        <v>2363</v>
      </c>
    </row>
    <row r="2365" spans="1:24" x14ac:dyDescent="0.75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  <c r="X2365" s="3">
        <v>2364</v>
      </c>
    </row>
    <row r="2366" spans="1:24" x14ac:dyDescent="0.75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  <c r="X2366" s="3">
        <v>2365</v>
      </c>
    </row>
    <row r="2367" spans="1:24" x14ac:dyDescent="0.75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  <c r="X2367" s="3">
        <v>2366</v>
      </c>
    </row>
    <row r="2368" spans="1:24" x14ac:dyDescent="0.75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  <c r="X2368" s="3">
        <v>2367</v>
      </c>
    </row>
    <row r="2369" spans="1:24" x14ac:dyDescent="0.75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  <c r="X2369" s="3">
        <v>2368</v>
      </c>
    </row>
    <row r="2370" spans="1:24" x14ac:dyDescent="0.75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  <c r="X2370" s="3">
        <v>2369</v>
      </c>
    </row>
    <row r="2371" spans="1:24" x14ac:dyDescent="0.75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  <c r="X2371" s="3">
        <v>2370</v>
      </c>
    </row>
    <row r="2372" spans="1:24" x14ac:dyDescent="0.75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  <c r="X2372" s="3">
        <v>2371</v>
      </c>
    </row>
    <row r="2373" spans="1:24" x14ac:dyDescent="0.75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  <c r="X2373" s="3">
        <v>2372</v>
      </c>
    </row>
    <row r="2374" spans="1:24" x14ac:dyDescent="0.75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  <c r="X2374" s="3">
        <v>2373</v>
      </c>
    </row>
    <row r="2375" spans="1:24" x14ac:dyDescent="0.75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  <c r="X2375" s="3">
        <v>2374</v>
      </c>
    </row>
    <row r="2376" spans="1:24" x14ac:dyDescent="0.75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  <c r="X2376" s="3">
        <v>2375</v>
      </c>
    </row>
    <row r="2377" spans="1:24" x14ac:dyDescent="0.75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  <c r="X2377" s="3">
        <v>2376</v>
      </c>
    </row>
    <row r="2378" spans="1:24" x14ac:dyDescent="0.75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  <c r="X2378" s="3">
        <v>2377</v>
      </c>
    </row>
    <row r="2379" spans="1:24" x14ac:dyDescent="0.75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  <c r="X2379" s="3">
        <v>2378</v>
      </c>
    </row>
    <row r="2380" spans="1:24" x14ac:dyDescent="0.75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  <c r="X2380" s="3">
        <v>2379</v>
      </c>
    </row>
    <row r="2381" spans="1:24" x14ac:dyDescent="0.75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  <c r="X2381" s="3">
        <v>2380</v>
      </c>
    </row>
    <row r="2382" spans="1:24" x14ac:dyDescent="0.75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  <c r="X2382" s="3">
        <v>2381</v>
      </c>
    </row>
    <row r="2383" spans="1:24" x14ac:dyDescent="0.75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  <c r="X2383" s="3">
        <v>2382</v>
      </c>
    </row>
    <row r="2384" spans="1:24" x14ac:dyDescent="0.75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  <c r="X2384" s="3">
        <v>2383</v>
      </c>
    </row>
    <row r="2385" spans="1:24" x14ac:dyDescent="0.75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  <c r="X2385" s="3">
        <v>2384</v>
      </c>
    </row>
    <row r="2386" spans="1:24" x14ac:dyDescent="0.75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  <c r="X2386" s="3">
        <v>2385</v>
      </c>
    </row>
    <row r="2387" spans="1:24" x14ac:dyDescent="0.75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  <c r="X2387" s="3">
        <v>2386</v>
      </c>
    </row>
    <row r="2388" spans="1:24" x14ac:dyDescent="0.75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  <c r="X2388" s="3">
        <v>2387</v>
      </c>
    </row>
    <row r="2389" spans="1:24" x14ac:dyDescent="0.75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  <c r="X2389" s="3">
        <v>2388</v>
      </c>
    </row>
    <row r="2390" spans="1:24" x14ac:dyDescent="0.75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  <c r="X2390" s="3">
        <v>2389</v>
      </c>
    </row>
    <row r="2391" spans="1:24" x14ac:dyDescent="0.75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  <c r="X2391" s="3">
        <v>2390</v>
      </c>
    </row>
    <row r="2392" spans="1:24" x14ac:dyDescent="0.75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  <c r="X2392" s="3">
        <v>2391</v>
      </c>
    </row>
    <row r="2393" spans="1:24" x14ac:dyDescent="0.75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  <c r="X2393" s="3">
        <v>2392</v>
      </c>
    </row>
    <row r="2394" spans="1:24" x14ac:dyDescent="0.75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  <c r="X2394" s="3">
        <v>2393</v>
      </c>
    </row>
    <row r="2395" spans="1:24" x14ac:dyDescent="0.75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  <c r="X2395" s="3">
        <v>2394</v>
      </c>
    </row>
    <row r="2396" spans="1:24" x14ac:dyDescent="0.75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  <c r="X2396" s="3">
        <v>2395</v>
      </c>
    </row>
    <row r="2397" spans="1:24" x14ac:dyDescent="0.75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  <c r="X2397" s="3">
        <v>2396</v>
      </c>
    </row>
    <row r="2398" spans="1:24" x14ac:dyDescent="0.75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  <c r="X2398" s="3">
        <v>2397</v>
      </c>
    </row>
    <row r="2399" spans="1:24" x14ac:dyDescent="0.75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  <c r="X2399" s="3">
        <v>2398</v>
      </c>
    </row>
    <row r="2400" spans="1:24" x14ac:dyDescent="0.75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  <c r="X2400" s="3">
        <v>2399</v>
      </c>
    </row>
    <row r="2401" spans="1:24" x14ac:dyDescent="0.75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  <c r="X2401" s="3">
        <v>2400</v>
      </c>
    </row>
    <row r="2402" spans="1:24" x14ac:dyDescent="0.75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  <c r="X2402" s="3">
        <v>2401</v>
      </c>
    </row>
    <row r="2403" spans="1:24" x14ac:dyDescent="0.75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  <c r="X2403" s="3">
        <v>2402</v>
      </c>
    </row>
    <row r="2404" spans="1:24" x14ac:dyDescent="0.75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  <c r="X2404" s="3">
        <v>2403</v>
      </c>
    </row>
    <row r="2405" spans="1:24" x14ac:dyDescent="0.75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  <c r="X2405" s="3">
        <v>2404</v>
      </c>
    </row>
    <row r="2406" spans="1:24" x14ac:dyDescent="0.75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  <c r="X2406" s="3">
        <v>2405</v>
      </c>
    </row>
    <row r="2407" spans="1:24" x14ac:dyDescent="0.75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  <c r="X2407" s="3">
        <v>2406</v>
      </c>
    </row>
    <row r="2408" spans="1:24" x14ac:dyDescent="0.75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  <c r="X2408" s="3">
        <v>2407</v>
      </c>
    </row>
    <row r="2409" spans="1:24" x14ac:dyDescent="0.75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  <c r="X2409" s="3">
        <v>2408</v>
      </c>
    </row>
    <row r="2410" spans="1:24" x14ac:dyDescent="0.75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  <c r="X2410" s="3">
        <v>2409</v>
      </c>
    </row>
    <row r="2411" spans="1:24" x14ac:dyDescent="0.75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  <c r="X2411" s="3">
        <v>2410</v>
      </c>
    </row>
    <row r="2412" spans="1:24" x14ac:dyDescent="0.75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  <c r="X2412" s="3">
        <v>2411</v>
      </c>
    </row>
    <row r="2413" spans="1:24" x14ac:dyDescent="0.75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  <c r="X2413" s="3">
        <v>2412</v>
      </c>
    </row>
    <row r="2414" spans="1:24" x14ac:dyDescent="0.75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  <c r="X2414" s="3">
        <v>2413</v>
      </c>
    </row>
    <row r="2415" spans="1:24" x14ac:dyDescent="0.75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  <c r="X2415" s="3">
        <v>2414</v>
      </c>
    </row>
    <row r="2416" spans="1:24" x14ac:dyDescent="0.75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  <c r="X2416" s="3">
        <v>2415</v>
      </c>
    </row>
    <row r="2417" spans="1:24" x14ac:dyDescent="0.75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  <c r="X2417" s="3">
        <v>2416</v>
      </c>
    </row>
    <row r="2418" spans="1:24" x14ac:dyDescent="0.75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  <c r="X2418" s="3">
        <v>2417</v>
      </c>
    </row>
    <row r="2419" spans="1:24" x14ac:dyDescent="0.75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  <c r="X2419" s="3">
        <v>2418</v>
      </c>
    </row>
    <row r="2420" spans="1:24" x14ac:dyDescent="0.75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  <c r="X2420" s="3">
        <v>2419</v>
      </c>
    </row>
    <row r="2421" spans="1:24" x14ac:dyDescent="0.75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  <c r="X2421" s="3">
        <v>2420</v>
      </c>
    </row>
    <row r="2422" spans="1:24" x14ac:dyDescent="0.75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  <c r="X2422" s="3">
        <v>2421</v>
      </c>
    </row>
    <row r="2423" spans="1:24" x14ac:dyDescent="0.75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  <c r="X2423" s="3">
        <v>2422</v>
      </c>
    </row>
    <row r="2424" spans="1:24" x14ac:dyDescent="0.75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  <c r="X2424" s="3">
        <v>2423</v>
      </c>
    </row>
    <row r="2425" spans="1:24" x14ac:dyDescent="0.75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  <c r="X2425" s="3">
        <v>2424</v>
      </c>
    </row>
    <row r="2426" spans="1:24" x14ac:dyDescent="0.75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  <c r="X2426" s="3">
        <v>2425</v>
      </c>
    </row>
    <row r="2427" spans="1:24" x14ac:dyDescent="0.75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  <c r="X2427" s="3">
        <v>2426</v>
      </c>
    </row>
    <row r="2428" spans="1:24" x14ac:dyDescent="0.75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  <c r="X2428" s="3">
        <v>2427</v>
      </c>
    </row>
    <row r="2429" spans="1:24" x14ac:dyDescent="0.75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  <c r="X2429" s="3">
        <v>2428</v>
      </c>
    </row>
    <row r="2430" spans="1:24" x14ac:dyDescent="0.75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  <c r="X2430" s="3">
        <v>2429</v>
      </c>
    </row>
    <row r="2431" spans="1:24" x14ac:dyDescent="0.75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  <c r="X2431" s="3">
        <v>2430</v>
      </c>
    </row>
    <row r="2432" spans="1:24" x14ac:dyDescent="0.75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  <c r="X2432" s="3">
        <v>2431</v>
      </c>
    </row>
    <row r="2433" spans="1:24" x14ac:dyDescent="0.75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  <c r="X2433" s="3">
        <v>2432</v>
      </c>
    </row>
    <row r="2434" spans="1:24" x14ac:dyDescent="0.75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  <c r="X2434" s="3">
        <v>2433</v>
      </c>
    </row>
    <row r="2435" spans="1:24" x14ac:dyDescent="0.75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  <c r="X2435" s="3">
        <v>2434</v>
      </c>
    </row>
    <row r="2436" spans="1:24" x14ac:dyDescent="0.75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  <c r="X2436" s="3">
        <v>2435</v>
      </c>
    </row>
    <row r="2437" spans="1:24" x14ac:dyDescent="0.75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  <c r="X2437" s="3">
        <v>2436</v>
      </c>
    </row>
    <row r="2438" spans="1:24" x14ac:dyDescent="0.75">
      <c r="A2438" s="3"/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  <c r="X2438" s="3">
        <v>2437</v>
      </c>
    </row>
    <row r="2439" spans="1:24" x14ac:dyDescent="0.75">
      <c r="A2439" s="3"/>
      <c r="B2439" s="3"/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  <c r="X2439" s="3">
        <v>2438</v>
      </c>
    </row>
    <row r="2440" spans="1:24" x14ac:dyDescent="0.75">
      <c r="A2440" s="3"/>
      <c r="B2440" s="3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  <c r="X2440" s="3">
        <v>2439</v>
      </c>
    </row>
    <row r="2441" spans="1:24" x14ac:dyDescent="0.75">
      <c r="A2441" s="3"/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  <c r="X2441" s="3">
        <v>2440</v>
      </c>
    </row>
    <row r="2442" spans="1:24" x14ac:dyDescent="0.75">
      <c r="A2442" s="3"/>
      <c r="B2442" s="3"/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  <c r="X2442" s="3">
        <v>2441</v>
      </c>
    </row>
    <row r="2443" spans="1:24" x14ac:dyDescent="0.75">
      <c r="A2443" s="3"/>
      <c r="B2443" s="3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  <c r="X2443" s="3">
        <v>2442</v>
      </c>
    </row>
    <row r="2444" spans="1:24" x14ac:dyDescent="0.75">
      <c r="A2444" s="3"/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  <c r="X2444" s="3">
        <v>2443</v>
      </c>
    </row>
    <row r="2445" spans="1:24" x14ac:dyDescent="0.75">
      <c r="A2445" s="3"/>
      <c r="B2445" s="3"/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  <c r="X2445" s="3">
        <v>2444</v>
      </c>
    </row>
    <row r="2446" spans="1:24" x14ac:dyDescent="0.75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  <c r="X2446" s="3">
        <v>2445</v>
      </c>
    </row>
    <row r="2447" spans="1:24" x14ac:dyDescent="0.75">
      <c r="A2447" s="3"/>
      <c r="B2447" s="3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  <c r="X2447" s="3">
        <v>2446</v>
      </c>
    </row>
    <row r="2448" spans="1:24" x14ac:dyDescent="0.75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  <c r="X2448" s="3">
        <v>2447</v>
      </c>
    </row>
    <row r="2449" spans="1:24" x14ac:dyDescent="0.75">
      <c r="A2449" s="3"/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  <c r="X2449" s="3">
        <v>2448</v>
      </c>
    </row>
    <row r="2450" spans="1:24" x14ac:dyDescent="0.75">
      <c r="A2450" s="3"/>
      <c r="B2450" s="3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  <c r="X2450" s="3">
        <v>2449</v>
      </c>
    </row>
    <row r="2451" spans="1:24" x14ac:dyDescent="0.75">
      <c r="A2451" s="3"/>
      <c r="B2451" s="3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  <c r="X2451" s="3">
        <v>2450</v>
      </c>
    </row>
    <row r="2452" spans="1:24" x14ac:dyDescent="0.75">
      <c r="A2452" s="3"/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  <c r="X2452" s="3">
        <v>2451</v>
      </c>
    </row>
    <row r="2453" spans="1:24" x14ac:dyDescent="0.75">
      <c r="A2453" s="3"/>
      <c r="B2453" s="3"/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  <c r="X2453" s="3">
        <v>2452</v>
      </c>
    </row>
    <row r="2454" spans="1:24" x14ac:dyDescent="0.75">
      <c r="A2454" s="3"/>
      <c r="B2454" s="3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  <c r="X2454" s="3">
        <v>2453</v>
      </c>
    </row>
    <row r="2455" spans="1:24" x14ac:dyDescent="0.75">
      <c r="A2455" s="3"/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  <c r="X2455" s="3">
        <v>2454</v>
      </c>
    </row>
    <row r="2456" spans="1:24" x14ac:dyDescent="0.75">
      <c r="A2456" s="3"/>
      <c r="B2456" s="3"/>
      <c r="C2456" s="3"/>
      <c r="D2456" s="3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  <c r="X2456" s="3">
        <v>2455</v>
      </c>
    </row>
    <row r="2457" spans="1:24" x14ac:dyDescent="0.75">
      <c r="A2457" s="3"/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  <c r="X2457" s="3">
        <v>2456</v>
      </c>
    </row>
    <row r="2458" spans="1:24" x14ac:dyDescent="0.75">
      <c r="A2458" s="3"/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  <c r="X2458" s="3">
        <v>2457</v>
      </c>
    </row>
    <row r="2459" spans="1:24" x14ac:dyDescent="0.75">
      <c r="A2459" s="3"/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  <c r="X2459" s="3">
        <v>2458</v>
      </c>
    </row>
    <row r="2460" spans="1:24" x14ac:dyDescent="0.75">
      <c r="A2460" s="3"/>
      <c r="B2460" s="3"/>
      <c r="C2460" s="3"/>
      <c r="D2460" s="3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  <c r="X2460" s="3">
        <v>2459</v>
      </c>
    </row>
    <row r="2461" spans="1:24" x14ac:dyDescent="0.75">
      <c r="A2461" s="3"/>
      <c r="B2461" s="3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  <c r="X2461" s="3">
        <v>2460</v>
      </c>
    </row>
    <row r="2462" spans="1:24" x14ac:dyDescent="0.75">
      <c r="A2462" s="3"/>
      <c r="B2462" s="3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  <c r="X2462" s="3">
        <v>2461</v>
      </c>
    </row>
    <row r="2463" spans="1:24" x14ac:dyDescent="0.75">
      <c r="A2463" s="3"/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  <c r="X2463" s="3">
        <v>2462</v>
      </c>
    </row>
    <row r="2464" spans="1:24" x14ac:dyDescent="0.75">
      <c r="A2464" s="3"/>
      <c r="B2464" s="3"/>
      <c r="C2464" s="3"/>
      <c r="D2464" s="3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  <c r="X2464" s="3">
        <v>2463</v>
      </c>
    </row>
    <row r="2465" spans="1:24" x14ac:dyDescent="0.75">
      <c r="A2465" s="3"/>
      <c r="B2465" s="3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  <c r="X2465" s="3">
        <v>2464</v>
      </c>
    </row>
    <row r="2466" spans="1:24" x14ac:dyDescent="0.75">
      <c r="A2466" s="3"/>
      <c r="B2466" s="3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  <c r="X2466" s="3">
        <v>2465</v>
      </c>
    </row>
    <row r="2467" spans="1:24" x14ac:dyDescent="0.75">
      <c r="A2467" s="3"/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  <c r="X2467" s="3">
        <v>2466</v>
      </c>
    </row>
    <row r="2468" spans="1:24" x14ac:dyDescent="0.75">
      <c r="A2468" s="3"/>
      <c r="B2468" s="3"/>
      <c r="C2468" s="3"/>
      <c r="D2468" s="3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  <c r="X2468" s="3">
        <v>2467</v>
      </c>
    </row>
    <row r="2469" spans="1:24" x14ac:dyDescent="0.75">
      <c r="A2469" s="3"/>
      <c r="B2469" s="3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  <c r="X2469" s="3">
        <v>2468</v>
      </c>
    </row>
    <row r="2470" spans="1:24" x14ac:dyDescent="0.75">
      <c r="A2470" s="3"/>
      <c r="B2470" s="3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  <c r="X2470" s="3">
        <v>2469</v>
      </c>
    </row>
    <row r="2471" spans="1:24" x14ac:dyDescent="0.75">
      <c r="A2471" s="3"/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  <c r="X2471" s="3">
        <v>2470</v>
      </c>
    </row>
    <row r="2472" spans="1:24" x14ac:dyDescent="0.75">
      <c r="A2472" s="3"/>
      <c r="B2472" s="3"/>
      <c r="C2472" s="3"/>
      <c r="D2472" s="3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  <c r="X2472" s="3">
        <v>2471</v>
      </c>
    </row>
    <row r="2473" spans="1:24" x14ac:dyDescent="0.75">
      <c r="A2473" s="3"/>
      <c r="B2473" s="3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  <c r="X2473" s="3">
        <v>2472</v>
      </c>
    </row>
    <row r="2474" spans="1:24" x14ac:dyDescent="0.75">
      <c r="A2474" s="3"/>
      <c r="B2474" s="3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  <c r="X2474" s="3">
        <v>2473</v>
      </c>
    </row>
    <row r="2475" spans="1:24" x14ac:dyDescent="0.75">
      <c r="A2475" s="3"/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  <c r="X2475" s="3">
        <v>2474</v>
      </c>
    </row>
    <row r="2476" spans="1:24" x14ac:dyDescent="0.75">
      <c r="A2476" s="3"/>
      <c r="B2476" s="3"/>
      <c r="C2476" s="3"/>
      <c r="D2476" s="3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  <c r="X2476" s="3">
        <v>2475</v>
      </c>
    </row>
    <row r="2477" spans="1:24" x14ac:dyDescent="0.75">
      <c r="A2477" s="3"/>
      <c r="B2477" s="3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  <c r="X2477" s="3">
        <v>2476</v>
      </c>
    </row>
    <row r="2478" spans="1:24" x14ac:dyDescent="0.75">
      <c r="A2478" s="3"/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  <c r="X2478" s="3">
        <v>2477</v>
      </c>
    </row>
    <row r="2479" spans="1:24" x14ac:dyDescent="0.75">
      <c r="A2479" s="3"/>
      <c r="B2479" s="3"/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  <c r="X2479" s="3">
        <v>2478</v>
      </c>
    </row>
    <row r="2480" spans="1:24" x14ac:dyDescent="0.75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  <c r="X2480" s="3">
        <v>2479</v>
      </c>
    </row>
    <row r="2481" spans="1:24" x14ac:dyDescent="0.75">
      <c r="A2481" s="3"/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  <c r="X2481" s="3">
        <v>2480</v>
      </c>
    </row>
    <row r="2482" spans="1:24" x14ac:dyDescent="0.75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  <c r="X2482" s="3">
        <v>2481</v>
      </c>
    </row>
    <row r="2483" spans="1:24" x14ac:dyDescent="0.75">
      <c r="A2483" s="3"/>
      <c r="B2483" s="3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  <c r="X2483" s="3">
        <v>2482</v>
      </c>
    </row>
    <row r="2484" spans="1:24" x14ac:dyDescent="0.75">
      <c r="A2484" s="3"/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  <c r="X2484" s="3">
        <v>2483</v>
      </c>
    </row>
    <row r="2485" spans="1:24" x14ac:dyDescent="0.75">
      <c r="A2485" s="3"/>
      <c r="B2485" s="3"/>
      <c r="C2485" s="3"/>
      <c r="D2485" s="3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  <c r="X2485" s="3">
        <v>2484</v>
      </c>
    </row>
    <row r="2486" spans="1:24" x14ac:dyDescent="0.75">
      <c r="A2486" s="3"/>
      <c r="B2486" s="3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  <c r="X2486" s="3">
        <v>2485</v>
      </c>
    </row>
    <row r="2487" spans="1:24" x14ac:dyDescent="0.75">
      <c r="A2487" s="3"/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  <c r="X2487" s="3">
        <v>2486</v>
      </c>
    </row>
    <row r="2488" spans="1:24" x14ac:dyDescent="0.75">
      <c r="A2488" s="3"/>
      <c r="B2488" s="3"/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  <c r="X2488" s="3">
        <v>2487</v>
      </c>
    </row>
    <row r="2489" spans="1:24" x14ac:dyDescent="0.75">
      <c r="A2489" s="3"/>
      <c r="B2489" s="3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  <c r="X2489" s="3">
        <v>2488</v>
      </c>
    </row>
    <row r="2490" spans="1:24" x14ac:dyDescent="0.75">
      <c r="A2490" s="3"/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  <c r="X2490" s="3">
        <v>2489</v>
      </c>
    </row>
    <row r="2491" spans="1:24" x14ac:dyDescent="0.75">
      <c r="A2491" s="3"/>
      <c r="B2491" s="3"/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  <c r="X2491" s="3">
        <v>2490</v>
      </c>
    </row>
    <row r="2492" spans="1:24" x14ac:dyDescent="0.75">
      <c r="A2492" s="3"/>
      <c r="B2492" s="3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  <c r="X2492" s="3">
        <v>2491</v>
      </c>
    </row>
    <row r="2493" spans="1:24" x14ac:dyDescent="0.75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  <c r="X2493" s="3">
        <v>2492</v>
      </c>
    </row>
    <row r="2494" spans="1:24" x14ac:dyDescent="0.75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  <c r="X2494" s="3">
        <v>2493</v>
      </c>
    </row>
    <row r="2495" spans="1:24" x14ac:dyDescent="0.75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  <c r="X2495" s="3">
        <v>2494</v>
      </c>
    </row>
    <row r="2496" spans="1:24" x14ac:dyDescent="0.75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  <c r="X2496" s="3">
        <v>2495</v>
      </c>
    </row>
    <row r="2497" spans="1:24" x14ac:dyDescent="0.75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  <c r="X2497" s="3">
        <v>2496</v>
      </c>
    </row>
    <row r="2498" spans="1:24" x14ac:dyDescent="0.75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  <c r="X2498" s="3">
        <v>2497</v>
      </c>
    </row>
    <row r="2499" spans="1:24" x14ac:dyDescent="0.75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  <c r="X2499" s="3">
        <v>2498</v>
      </c>
    </row>
    <row r="2500" spans="1:24" x14ac:dyDescent="0.75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  <c r="X2500" s="3">
        <v>2499</v>
      </c>
    </row>
    <row r="2501" spans="1:24" x14ac:dyDescent="0.75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  <c r="X2501" s="3">
        <v>2500</v>
      </c>
    </row>
    <row r="2502" spans="1:24" x14ac:dyDescent="0.75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  <c r="X2502" s="3">
        <v>2501</v>
      </c>
    </row>
    <row r="2503" spans="1:24" x14ac:dyDescent="0.75">
      <c r="A2503" s="3"/>
      <c r="B2503" s="3"/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  <c r="X2503" s="3">
        <v>2502</v>
      </c>
    </row>
    <row r="2504" spans="1:24" x14ac:dyDescent="0.75">
      <c r="A2504" s="3"/>
      <c r="B2504" s="3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  <c r="X2504" s="3">
        <v>2503</v>
      </c>
    </row>
    <row r="2505" spans="1:24" x14ac:dyDescent="0.75">
      <c r="A2505" s="3"/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  <c r="X2505" s="3">
        <v>2504</v>
      </c>
    </row>
    <row r="2506" spans="1:24" x14ac:dyDescent="0.75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  <c r="X2506" s="3">
        <v>2505</v>
      </c>
    </row>
    <row r="2507" spans="1:24" x14ac:dyDescent="0.75">
      <c r="A2507" s="3"/>
      <c r="B2507" s="3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  <c r="X2507" s="3">
        <v>2506</v>
      </c>
    </row>
    <row r="2508" spans="1:24" x14ac:dyDescent="0.75">
      <c r="A2508" s="3"/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  <c r="X2508" s="3">
        <v>2507</v>
      </c>
    </row>
    <row r="2509" spans="1:24" x14ac:dyDescent="0.75">
      <c r="A2509" s="3"/>
      <c r="B2509" s="3"/>
      <c r="C2509" s="3"/>
      <c r="D2509" s="3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  <c r="X2509" s="3">
        <v>2508</v>
      </c>
    </row>
    <row r="2510" spans="1:24" x14ac:dyDescent="0.75">
      <c r="A2510" s="3"/>
      <c r="B2510" s="3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  <c r="X2510" s="3">
        <v>2509</v>
      </c>
    </row>
    <row r="2511" spans="1:24" x14ac:dyDescent="0.75">
      <c r="A2511" s="3"/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  <c r="X2511" s="3">
        <v>2510</v>
      </c>
    </row>
    <row r="2512" spans="1:24" x14ac:dyDescent="0.75">
      <c r="A2512" s="3"/>
      <c r="B2512" s="3"/>
      <c r="C2512" s="3"/>
      <c r="D2512" s="3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  <c r="X2512" s="3">
        <v>2511</v>
      </c>
    </row>
    <row r="2513" spans="1:24" x14ac:dyDescent="0.75">
      <c r="A2513" s="3"/>
      <c r="B2513" s="3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  <c r="X2513" s="3">
        <v>2512</v>
      </c>
    </row>
    <row r="2514" spans="1:24" x14ac:dyDescent="0.75">
      <c r="A2514" s="3"/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  <c r="X2514" s="3">
        <v>2513</v>
      </c>
    </row>
    <row r="2515" spans="1:24" x14ac:dyDescent="0.75">
      <c r="A2515" s="3"/>
      <c r="B2515" s="3"/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  <c r="X2515" s="3">
        <v>2514</v>
      </c>
    </row>
    <row r="2516" spans="1:24" x14ac:dyDescent="0.75">
      <c r="A2516" s="3"/>
      <c r="B2516" s="3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  <c r="X2516" s="3">
        <v>2515</v>
      </c>
    </row>
    <row r="2517" spans="1:24" x14ac:dyDescent="0.75">
      <c r="A2517" s="3"/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  <c r="X2517" s="3">
        <v>2516</v>
      </c>
    </row>
    <row r="2518" spans="1:24" x14ac:dyDescent="0.75">
      <c r="A2518" s="3"/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  <c r="X2518" s="3">
        <v>2517</v>
      </c>
    </row>
    <row r="2519" spans="1:24" x14ac:dyDescent="0.75">
      <c r="A2519" s="3"/>
      <c r="B2519" s="3"/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  <c r="X2519" s="3">
        <v>2518</v>
      </c>
    </row>
    <row r="2520" spans="1:24" x14ac:dyDescent="0.75">
      <c r="A2520" s="3"/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  <c r="X2520" s="3">
        <v>2519</v>
      </c>
    </row>
    <row r="2521" spans="1:24" x14ac:dyDescent="0.75">
      <c r="A2521" s="3"/>
      <c r="B2521" s="3"/>
      <c r="C2521" s="3"/>
      <c r="D2521" s="3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  <c r="X2521" s="3">
        <v>2520</v>
      </c>
    </row>
    <row r="2522" spans="1:24" x14ac:dyDescent="0.75">
      <c r="A2522" s="3"/>
      <c r="B2522" s="3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  <c r="X2522" s="3">
        <v>2521</v>
      </c>
    </row>
    <row r="2523" spans="1:24" x14ac:dyDescent="0.75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  <c r="X2523" s="3">
        <v>2522</v>
      </c>
    </row>
    <row r="2524" spans="1:24" x14ac:dyDescent="0.75">
      <c r="A2524" s="3"/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  <c r="X2524" s="3">
        <v>2523</v>
      </c>
    </row>
    <row r="2525" spans="1:24" x14ac:dyDescent="0.75">
      <c r="A2525" s="3"/>
      <c r="B2525" s="3"/>
      <c r="C2525" s="3"/>
      <c r="D2525" s="3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  <c r="X2525" s="3">
        <v>2524</v>
      </c>
    </row>
    <row r="2526" spans="1:24" x14ac:dyDescent="0.75">
      <c r="A2526" s="3"/>
      <c r="B2526" s="3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  <c r="X2526" s="3">
        <v>2525</v>
      </c>
    </row>
    <row r="2527" spans="1:24" x14ac:dyDescent="0.75">
      <c r="A2527" s="3"/>
      <c r="B2527" s="3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  <c r="X2527" s="3">
        <v>2526</v>
      </c>
    </row>
    <row r="2528" spans="1:24" x14ac:dyDescent="0.75">
      <c r="A2528" s="3"/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  <c r="X2528" s="3">
        <v>2527</v>
      </c>
    </row>
    <row r="2529" spans="1:24" x14ac:dyDescent="0.75">
      <c r="A2529" s="3"/>
      <c r="B2529" s="3"/>
      <c r="C2529" s="3"/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  <c r="X2529" s="3">
        <v>2528</v>
      </c>
    </row>
    <row r="2530" spans="1:24" x14ac:dyDescent="0.75">
      <c r="A2530" s="3"/>
      <c r="B2530" s="3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  <c r="X2530" s="3">
        <v>2529</v>
      </c>
    </row>
    <row r="2531" spans="1:24" x14ac:dyDescent="0.75">
      <c r="A2531" s="3"/>
      <c r="B2531" s="3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  <c r="X2531" s="3">
        <v>2530</v>
      </c>
    </row>
    <row r="2532" spans="1:24" x14ac:dyDescent="0.75">
      <c r="A2532" s="3"/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  <c r="X2532" s="3">
        <v>2531</v>
      </c>
    </row>
    <row r="2533" spans="1:24" x14ac:dyDescent="0.75">
      <c r="A2533" s="3"/>
      <c r="B2533" s="3"/>
      <c r="C2533" s="3"/>
      <c r="D2533" s="3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  <c r="X2533" s="3">
        <v>2532</v>
      </c>
    </row>
    <row r="2534" spans="1:24" x14ac:dyDescent="0.75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  <c r="X2534" s="3">
        <v>2533</v>
      </c>
    </row>
    <row r="2535" spans="1:24" x14ac:dyDescent="0.75">
      <c r="A2535" s="3"/>
      <c r="B2535" s="3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  <c r="X2535" s="3">
        <v>2534</v>
      </c>
    </row>
    <row r="2536" spans="1:24" x14ac:dyDescent="0.75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  <c r="X2536" s="3">
        <v>2535</v>
      </c>
    </row>
    <row r="2537" spans="1:24" x14ac:dyDescent="0.75">
      <c r="A2537" s="3"/>
      <c r="B2537" s="3"/>
      <c r="C2537" s="3"/>
      <c r="D2537" s="3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  <c r="X2537" s="3">
        <v>2536</v>
      </c>
    </row>
    <row r="2538" spans="1:24" x14ac:dyDescent="0.75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  <c r="X2538" s="3">
        <v>2537</v>
      </c>
    </row>
    <row r="2539" spans="1:24" x14ac:dyDescent="0.75">
      <c r="A2539" s="3"/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  <c r="X2539" s="3">
        <v>2538</v>
      </c>
    </row>
    <row r="2540" spans="1:24" x14ac:dyDescent="0.75">
      <c r="A2540" s="3"/>
      <c r="B2540" s="3"/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  <c r="X2540" s="3">
        <v>2539</v>
      </c>
    </row>
    <row r="2541" spans="1:24" x14ac:dyDescent="0.75">
      <c r="A2541" s="3"/>
      <c r="B2541" s="3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  <c r="X2541" s="3">
        <v>2540</v>
      </c>
    </row>
    <row r="2542" spans="1:24" x14ac:dyDescent="0.75">
      <c r="A2542" s="3"/>
      <c r="B2542" s="3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  <c r="X2542" s="3">
        <v>2541</v>
      </c>
    </row>
    <row r="2543" spans="1:24" x14ac:dyDescent="0.75">
      <c r="A2543" s="3"/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  <c r="X2543" s="3">
        <v>2542</v>
      </c>
    </row>
    <row r="2544" spans="1:24" x14ac:dyDescent="0.75">
      <c r="A2544" s="3"/>
      <c r="B2544" s="3"/>
      <c r="C2544" s="3"/>
      <c r="D2544" s="3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  <c r="X2544" s="3">
        <v>2543</v>
      </c>
    </row>
    <row r="2545" spans="1:24" x14ac:dyDescent="0.75">
      <c r="A2545" s="3"/>
      <c r="B2545" s="3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  <c r="X2545" s="3">
        <v>2544</v>
      </c>
    </row>
    <row r="2546" spans="1:24" x14ac:dyDescent="0.75">
      <c r="A2546" s="3"/>
      <c r="B2546" s="3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  <c r="X2546" s="3">
        <v>2545</v>
      </c>
    </row>
    <row r="2547" spans="1:24" x14ac:dyDescent="0.75">
      <c r="A2547" s="3"/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  <c r="X2547" s="3">
        <v>2546</v>
      </c>
    </row>
    <row r="2548" spans="1:24" x14ac:dyDescent="0.75">
      <c r="A2548" s="3"/>
      <c r="B2548" s="3"/>
      <c r="C2548" s="3"/>
      <c r="D2548" s="3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  <c r="X2548" s="3">
        <v>2547</v>
      </c>
    </row>
    <row r="2549" spans="1:24" x14ac:dyDescent="0.75">
      <c r="A2549" s="3"/>
      <c r="B2549" s="3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  <c r="X2549" s="3">
        <v>2548</v>
      </c>
    </row>
    <row r="2550" spans="1:24" x14ac:dyDescent="0.75">
      <c r="A2550" s="3"/>
      <c r="B2550" s="3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  <c r="X2550" s="3">
        <v>2549</v>
      </c>
    </row>
    <row r="2551" spans="1:24" x14ac:dyDescent="0.75">
      <c r="A2551" s="3"/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>
        <v>2550</v>
      </c>
    </row>
    <row r="2552" spans="1:24" x14ac:dyDescent="0.75">
      <c r="A2552" s="3"/>
      <c r="B2552" s="3"/>
      <c r="C2552" s="3"/>
      <c r="D2552" s="3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  <c r="X2552" s="3">
        <v>2551</v>
      </c>
    </row>
    <row r="2553" spans="1:24" x14ac:dyDescent="0.75">
      <c r="A2553" s="3"/>
      <c r="B2553" s="3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  <c r="X2553" s="3">
        <v>2552</v>
      </c>
    </row>
    <row r="2554" spans="1:24" x14ac:dyDescent="0.75">
      <c r="A2554" s="3"/>
      <c r="B2554" s="3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  <c r="X2554" s="3">
        <v>2553</v>
      </c>
    </row>
    <row r="2555" spans="1:24" x14ac:dyDescent="0.75">
      <c r="A2555" s="3"/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  <c r="X2555" s="3">
        <v>2554</v>
      </c>
    </row>
    <row r="2556" spans="1:24" x14ac:dyDescent="0.75">
      <c r="A2556" s="3"/>
      <c r="B2556" s="3"/>
      <c r="C2556" s="3"/>
      <c r="D2556" s="3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  <c r="X2556" s="3">
        <v>2555</v>
      </c>
    </row>
    <row r="2557" spans="1:24" x14ac:dyDescent="0.75">
      <c r="A2557" s="3"/>
      <c r="B2557" s="3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  <c r="X2557" s="3">
        <v>2556</v>
      </c>
    </row>
    <row r="2558" spans="1:24" x14ac:dyDescent="0.75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  <c r="X2558" s="3">
        <v>2557</v>
      </c>
    </row>
    <row r="2559" spans="1:24" x14ac:dyDescent="0.75">
      <c r="A2559" s="3"/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  <c r="X2559" s="3">
        <v>2558</v>
      </c>
    </row>
    <row r="2560" spans="1:24" x14ac:dyDescent="0.75">
      <c r="A2560" s="3"/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  <c r="X2560" s="3">
        <v>2559</v>
      </c>
    </row>
    <row r="2561" spans="1:24" x14ac:dyDescent="0.75">
      <c r="A2561" s="3"/>
      <c r="B2561" s="3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  <c r="X2561" s="3">
        <v>2560</v>
      </c>
    </row>
    <row r="2562" spans="1:24" x14ac:dyDescent="0.75">
      <c r="A2562" s="3"/>
      <c r="B2562" s="3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  <c r="X2562" s="3">
        <v>2561</v>
      </c>
    </row>
    <row r="2563" spans="1:24" x14ac:dyDescent="0.75">
      <c r="A2563" s="3"/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>
        <v>2562</v>
      </c>
    </row>
    <row r="2564" spans="1:24" x14ac:dyDescent="0.75">
      <c r="A2564" s="3"/>
      <c r="B2564" s="3"/>
      <c r="C2564" s="3"/>
      <c r="D2564" s="3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  <c r="X2564" s="3">
        <v>2563</v>
      </c>
    </row>
    <row r="2565" spans="1:24" x14ac:dyDescent="0.75">
      <c r="A2565" s="3"/>
      <c r="B2565" s="3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  <c r="X2565" s="3">
        <v>2564</v>
      </c>
    </row>
    <row r="2566" spans="1:24" x14ac:dyDescent="0.75">
      <c r="A2566" s="3"/>
      <c r="B2566" s="3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  <c r="X2566" s="3">
        <v>2565</v>
      </c>
    </row>
    <row r="2567" spans="1:24" x14ac:dyDescent="0.75">
      <c r="A2567" s="3"/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  <c r="X2567" s="3">
        <v>2566</v>
      </c>
    </row>
    <row r="2568" spans="1:24" x14ac:dyDescent="0.75">
      <c r="A2568" s="3"/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  <c r="X2568" s="3">
        <v>2567</v>
      </c>
    </row>
    <row r="2569" spans="1:24" x14ac:dyDescent="0.75">
      <c r="A2569" s="3"/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  <c r="X2569" s="3">
        <v>2568</v>
      </c>
    </row>
    <row r="2570" spans="1:24" x14ac:dyDescent="0.75">
      <c r="A2570" s="3"/>
      <c r="B2570" s="3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  <c r="X2570" s="3">
        <v>2569</v>
      </c>
    </row>
    <row r="2571" spans="1:24" x14ac:dyDescent="0.75">
      <c r="A2571" s="3"/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  <c r="X2571" s="3">
        <v>2570</v>
      </c>
    </row>
    <row r="2572" spans="1:24" x14ac:dyDescent="0.75">
      <c r="A2572" s="3"/>
      <c r="B2572" s="3"/>
      <c r="C2572" s="3"/>
      <c r="D2572" s="3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  <c r="X2572" s="3">
        <v>2571</v>
      </c>
    </row>
    <row r="2573" spans="1:24" x14ac:dyDescent="0.75">
      <c r="A2573" s="3"/>
      <c r="B2573" s="3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  <c r="X2573" s="3">
        <v>2572</v>
      </c>
    </row>
    <row r="2574" spans="1:24" x14ac:dyDescent="0.75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  <c r="X2574" s="3">
        <v>2573</v>
      </c>
    </row>
    <row r="2575" spans="1:24" x14ac:dyDescent="0.75">
      <c r="A2575" s="3"/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  <c r="X2575" s="3">
        <v>2574</v>
      </c>
    </row>
    <row r="2576" spans="1:24" x14ac:dyDescent="0.75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  <c r="X2576" s="3">
        <v>2575</v>
      </c>
    </row>
    <row r="2577" spans="1:24" x14ac:dyDescent="0.75">
      <c r="A2577" s="3"/>
      <c r="B2577" s="3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  <c r="X2577" s="3">
        <v>2576</v>
      </c>
    </row>
    <row r="2578" spans="1:24" x14ac:dyDescent="0.75">
      <c r="A2578" s="3"/>
      <c r="B2578" s="3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  <c r="X2578" s="3">
        <v>2577</v>
      </c>
    </row>
    <row r="2579" spans="1:24" x14ac:dyDescent="0.75">
      <c r="A2579" s="3"/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  <c r="X2579" s="3">
        <v>2578</v>
      </c>
    </row>
    <row r="2580" spans="1:24" x14ac:dyDescent="0.75">
      <c r="A2580" s="3"/>
      <c r="B2580" s="3"/>
      <c r="C2580" s="3"/>
      <c r="D2580" s="3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  <c r="X2580" s="3">
        <v>2579</v>
      </c>
    </row>
    <row r="2581" spans="1:24" x14ac:dyDescent="0.75">
      <c r="A2581" s="3"/>
      <c r="B2581" s="3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  <c r="X2581" s="3">
        <v>2580</v>
      </c>
    </row>
    <row r="2582" spans="1:24" x14ac:dyDescent="0.75">
      <c r="A2582" s="3"/>
      <c r="B2582" s="3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  <c r="X2582" s="3">
        <v>2581</v>
      </c>
    </row>
    <row r="2583" spans="1:24" x14ac:dyDescent="0.75">
      <c r="A2583" s="3"/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  <c r="X2583" s="3">
        <v>2582</v>
      </c>
    </row>
    <row r="2584" spans="1:24" x14ac:dyDescent="0.75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  <c r="X2584" s="3">
        <v>2583</v>
      </c>
    </row>
    <row r="2585" spans="1:24" x14ac:dyDescent="0.75">
      <c r="A2585" s="3"/>
      <c r="B2585" s="3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  <c r="X2585" s="3">
        <v>2584</v>
      </c>
    </row>
    <row r="2586" spans="1:24" x14ac:dyDescent="0.75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  <c r="X2586" s="3">
        <v>2585</v>
      </c>
    </row>
    <row r="2587" spans="1:24" x14ac:dyDescent="0.75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  <c r="X2587" s="3">
        <v>2586</v>
      </c>
    </row>
    <row r="2588" spans="1:24" x14ac:dyDescent="0.75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  <c r="X2588" s="3">
        <v>2587</v>
      </c>
    </row>
    <row r="2589" spans="1:24" x14ac:dyDescent="0.75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  <c r="X2589" s="3">
        <v>2588</v>
      </c>
    </row>
    <row r="2590" spans="1:24" x14ac:dyDescent="0.75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  <c r="X2590" s="3">
        <v>2589</v>
      </c>
    </row>
    <row r="2591" spans="1:24" x14ac:dyDescent="0.75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  <c r="X2591" s="3">
        <v>2590</v>
      </c>
    </row>
    <row r="2592" spans="1:24" x14ac:dyDescent="0.75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  <c r="X2592" s="3">
        <v>2591</v>
      </c>
    </row>
    <row r="2593" spans="1:24" x14ac:dyDescent="0.75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  <c r="X2593" s="3">
        <v>2592</v>
      </c>
    </row>
    <row r="2594" spans="1:24" x14ac:dyDescent="0.75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  <c r="X2594" s="3">
        <v>2593</v>
      </c>
    </row>
    <row r="2595" spans="1:24" x14ac:dyDescent="0.75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  <c r="X2595" s="3">
        <v>2594</v>
      </c>
    </row>
    <row r="2596" spans="1:24" x14ac:dyDescent="0.75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  <c r="X2596" s="3">
        <v>2595</v>
      </c>
    </row>
    <row r="2597" spans="1:24" x14ac:dyDescent="0.75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  <c r="X2597" s="3">
        <v>2596</v>
      </c>
    </row>
    <row r="2598" spans="1:24" x14ac:dyDescent="0.75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  <c r="X2598" s="3">
        <v>2597</v>
      </c>
    </row>
    <row r="2599" spans="1:24" x14ac:dyDescent="0.75">
      <c r="A2599" s="3"/>
      <c r="B2599" s="3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  <c r="X2599" s="3">
        <v>2598</v>
      </c>
    </row>
    <row r="2600" spans="1:24" x14ac:dyDescent="0.75">
      <c r="A2600" s="3"/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  <c r="X2600" s="3">
        <v>2599</v>
      </c>
    </row>
    <row r="2601" spans="1:24" x14ac:dyDescent="0.75">
      <c r="A2601" s="3"/>
      <c r="B2601" s="3"/>
      <c r="C2601" s="3"/>
      <c r="D2601" s="3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  <c r="X2601" s="3">
        <v>2600</v>
      </c>
    </row>
    <row r="2602" spans="1:24" x14ac:dyDescent="0.75">
      <c r="A2602" s="3"/>
      <c r="B2602" s="3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  <c r="X2602" s="3">
        <v>2601</v>
      </c>
    </row>
    <row r="2603" spans="1:24" x14ac:dyDescent="0.75">
      <c r="A2603" s="3"/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  <c r="X2603" s="3">
        <v>2602</v>
      </c>
    </row>
    <row r="2604" spans="1:24" x14ac:dyDescent="0.75">
      <c r="A2604" s="3"/>
      <c r="B2604" s="3"/>
      <c r="C2604" s="3"/>
      <c r="D2604" s="3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  <c r="X2604" s="3">
        <v>2603</v>
      </c>
    </row>
    <row r="2605" spans="1:24" x14ac:dyDescent="0.75">
      <c r="A2605" s="3"/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  <c r="X2605" s="3">
        <v>2604</v>
      </c>
    </row>
    <row r="2606" spans="1:24" x14ac:dyDescent="0.75">
      <c r="A2606" s="3"/>
      <c r="B2606" s="3"/>
      <c r="C2606" s="3"/>
      <c r="D2606" s="3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  <c r="X2606" s="3">
        <v>2605</v>
      </c>
    </row>
    <row r="2607" spans="1:24" x14ac:dyDescent="0.75">
      <c r="A2607" s="3"/>
      <c r="B2607" s="3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  <c r="X2607" s="3">
        <v>2606</v>
      </c>
    </row>
    <row r="2608" spans="1:24" x14ac:dyDescent="0.75">
      <c r="A2608" s="3"/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  <c r="X2608" s="3">
        <v>2607</v>
      </c>
    </row>
    <row r="2609" spans="1:24" x14ac:dyDescent="0.75">
      <c r="A2609" s="3"/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  <c r="X2609" s="3">
        <v>2608</v>
      </c>
    </row>
    <row r="2610" spans="1:24" x14ac:dyDescent="0.75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  <c r="X2610" s="3">
        <v>2609</v>
      </c>
    </row>
    <row r="2611" spans="1:24" x14ac:dyDescent="0.75">
      <c r="A2611" s="3"/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  <c r="X2611" s="3">
        <v>2610</v>
      </c>
    </row>
    <row r="2612" spans="1:24" x14ac:dyDescent="0.75">
      <c r="A2612" s="3"/>
      <c r="B2612" s="3"/>
      <c r="C2612" s="3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  <c r="X2612" s="3">
        <v>2611</v>
      </c>
    </row>
    <row r="2613" spans="1:24" x14ac:dyDescent="0.75">
      <c r="A2613" s="3"/>
      <c r="B2613" s="3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  <c r="X2613" s="3">
        <v>2612</v>
      </c>
    </row>
    <row r="2614" spans="1:24" x14ac:dyDescent="0.75">
      <c r="A2614" s="3"/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  <c r="X2614" s="3">
        <v>2613</v>
      </c>
    </row>
    <row r="2615" spans="1:24" x14ac:dyDescent="0.75">
      <c r="A2615" s="3"/>
      <c r="B2615" s="3"/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  <c r="X2615" s="3">
        <v>2614</v>
      </c>
    </row>
    <row r="2616" spans="1:24" x14ac:dyDescent="0.75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  <c r="X2616" s="3">
        <v>2615</v>
      </c>
    </row>
    <row r="2617" spans="1:24" x14ac:dyDescent="0.75">
      <c r="A2617" s="3"/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  <c r="X2617" s="3">
        <v>2616</v>
      </c>
    </row>
    <row r="2618" spans="1:24" x14ac:dyDescent="0.75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  <c r="X2618" s="3">
        <v>2617</v>
      </c>
    </row>
    <row r="2619" spans="1:24" x14ac:dyDescent="0.75">
      <c r="A2619" s="3"/>
      <c r="B2619" s="3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  <c r="X2619" s="3">
        <v>2618</v>
      </c>
    </row>
    <row r="2620" spans="1:24" x14ac:dyDescent="0.75">
      <c r="A2620" s="3"/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  <c r="X2620" s="3">
        <v>2619</v>
      </c>
    </row>
    <row r="2621" spans="1:24" x14ac:dyDescent="0.75">
      <c r="A2621" s="3"/>
      <c r="B2621" s="3"/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  <c r="X2621" s="3">
        <v>2620</v>
      </c>
    </row>
    <row r="2622" spans="1:24" x14ac:dyDescent="0.75">
      <c r="A2622" s="3"/>
      <c r="B2622" s="3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  <c r="X2622" s="3">
        <v>2621</v>
      </c>
    </row>
    <row r="2623" spans="1:24" x14ac:dyDescent="0.75">
      <c r="A2623" s="3"/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  <c r="X2623" s="3">
        <v>2622</v>
      </c>
    </row>
    <row r="2624" spans="1:24" x14ac:dyDescent="0.75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  <c r="X2624" s="3">
        <v>2623</v>
      </c>
    </row>
    <row r="2625" spans="1:24" x14ac:dyDescent="0.75">
      <c r="A2625" s="3"/>
      <c r="B2625" s="3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  <c r="X2625" s="3">
        <v>2624</v>
      </c>
    </row>
    <row r="2626" spans="1:24" x14ac:dyDescent="0.75">
      <c r="A2626" s="3"/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  <c r="X2626" s="3">
        <v>2625</v>
      </c>
    </row>
    <row r="2627" spans="1:24" x14ac:dyDescent="0.75">
      <c r="A2627" s="3"/>
      <c r="B2627" s="3"/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  <c r="X2627" s="3">
        <v>2626</v>
      </c>
    </row>
    <row r="2628" spans="1:24" x14ac:dyDescent="0.75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  <c r="X2628" s="3">
        <v>2627</v>
      </c>
    </row>
    <row r="2629" spans="1:24" x14ac:dyDescent="0.75">
      <c r="A2629" s="3"/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  <c r="X2629" s="3">
        <v>2628</v>
      </c>
    </row>
    <row r="2630" spans="1:24" x14ac:dyDescent="0.75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  <c r="X2630" s="3">
        <v>2629</v>
      </c>
    </row>
    <row r="2631" spans="1:24" x14ac:dyDescent="0.75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  <c r="X2631" s="3">
        <v>2630</v>
      </c>
    </row>
    <row r="2632" spans="1:24" x14ac:dyDescent="0.75">
      <c r="A2632" s="3"/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  <c r="X2632" s="3">
        <v>2631</v>
      </c>
    </row>
    <row r="2633" spans="1:24" x14ac:dyDescent="0.75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>
        <v>2632</v>
      </c>
    </row>
    <row r="2634" spans="1:24" x14ac:dyDescent="0.75">
      <c r="A2634" s="3"/>
      <c r="B2634" s="3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  <c r="X2634" s="3">
        <v>2633</v>
      </c>
    </row>
    <row r="2635" spans="1:24" x14ac:dyDescent="0.75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  <c r="X2635" s="3">
        <v>2634</v>
      </c>
    </row>
    <row r="2636" spans="1:24" x14ac:dyDescent="0.75">
      <c r="A2636" s="3"/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  <c r="X2636" s="3">
        <v>2635</v>
      </c>
    </row>
    <row r="2637" spans="1:24" x14ac:dyDescent="0.75">
      <c r="A2637" s="3"/>
      <c r="B2637" s="3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  <c r="X2637" s="3">
        <v>2636</v>
      </c>
    </row>
    <row r="2638" spans="1:24" x14ac:dyDescent="0.75">
      <c r="A2638" s="3"/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  <c r="X2638" s="3">
        <v>2637</v>
      </c>
    </row>
    <row r="2639" spans="1:24" x14ac:dyDescent="0.75">
      <c r="A2639" s="3"/>
      <c r="B2639" s="3"/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  <c r="X2639" s="3">
        <v>2638</v>
      </c>
    </row>
    <row r="2640" spans="1:24" x14ac:dyDescent="0.75">
      <c r="A2640" s="3"/>
      <c r="B2640" s="3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  <c r="X2640" s="3">
        <v>2639</v>
      </c>
    </row>
    <row r="2641" spans="1:24" x14ac:dyDescent="0.75">
      <c r="A2641" s="3"/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  <c r="X2641" s="3">
        <v>2640</v>
      </c>
    </row>
    <row r="2642" spans="1:24" x14ac:dyDescent="0.75">
      <c r="A2642" s="3"/>
      <c r="B2642" s="3"/>
      <c r="C2642" s="3"/>
      <c r="D2642" s="3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  <c r="X2642" s="3">
        <v>2641</v>
      </c>
    </row>
    <row r="2643" spans="1:24" x14ac:dyDescent="0.75">
      <c r="A2643" s="3"/>
      <c r="B2643" s="3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  <c r="X2643" s="3">
        <v>2642</v>
      </c>
    </row>
    <row r="2644" spans="1:24" x14ac:dyDescent="0.75">
      <c r="A2644" s="3"/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  <c r="X2644" s="3">
        <v>2643</v>
      </c>
    </row>
    <row r="2645" spans="1:24" x14ac:dyDescent="0.75">
      <c r="A2645" s="3"/>
      <c r="B2645" s="3"/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  <c r="X2645" s="3">
        <v>2644</v>
      </c>
    </row>
    <row r="2646" spans="1:24" x14ac:dyDescent="0.75">
      <c r="A2646" s="3"/>
      <c r="B2646" s="3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  <c r="X2646" s="3">
        <v>2645</v>
      </c>
    </row>
    <row r="2647" spans="1:24" x14ac:dyDescent="0.75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  <c r="X2647" s="3">
        <v>2646</v>
      </c>
    </row>
    <row r="2648" spans="1:24" x14ac:dyDescent="0.75">
      <c r="A2648" s="3"/>
      <c r="B2648" s="3"/>
      <c r="C2648" s="3"/>
      <c r="D2648" s="3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  <c r="X2648" s="3">
        <v>2647</v>
      </c>
    </row>
    <row r="2649" spans="1:24" x14ac:dyDescent="0.75">
      <c r="A2649" s="3"/>
      <c r="B2649" s="3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  <c r="X2649" s="3">
        <v>2648</v>
      </c>
    </row>
    <row r="2650" spans="1:24" x14ac:dyDescent="0.75">
      <c r="A2650" s="3"/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  <c r="X2650" s="3">
        <v>2649</v>
      </c>
    </row>
    <row r="2651" spans="1:24" x14ac:dyDescent="0.75">
      <c r="A2651" s="3"/>
      <c r="B2651" s="3"/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  <c r="X2651" s="3">
        <v>2650</v>
      </c>
    </row>
    <row r="2652" spans="1:24" x14ac:dyDescent="0.75">
      <c r="A2652" s="3"/>
      <c r="B2652" s="3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  <c r="X2652" s="3">
        <v>2651</v>
      </c>
    </row>
    <row r="2653" spans="1:24" x14ac:dyDescent="0.75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>
        <v>2652</v>
      </c>
    </row>
    <row r="2654" spans="1:24" x14ac:dyDescent="0.75">
      <c r="A2654" s="3"/>
      <c r="B2654" s="3"/>
      <c r="C2654" s="3"/>
      <c r="D2654" s="3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  <c r="X2654" s="3">
        <v>2653</v>
      </c>
    </row>
    <row r="2655" spans="1:24" x14ac:dyDescent="0.75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  <c r="X2655" s="3">
        <v>2654</v>
      </c>
    </row>
    <row r="2656" spans="1:24" x14ac:dyDescent="0.75">
      <c r="A2656" s="3"/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  <c r="X2656" s="3">
        <v>2655</v>
      </c>
    </row>
    <row r="2657" spans="1:24" x14ac:dyDescent="0.75">
      <c r="A2657" s="3"/>
      <c r="B2657" s="3"/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  <c r="X2657" s="3">
        <v>2656</v>
      </c>
    </row>
    <row r="2658" spans="1:24" x14ac:dyDescent="0.75">
      <c r="A2658" s="3"/>
      <c r="B2658" s="3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  <c r="X2658" s="3">
        <v>2657</v>
      </c>
    </row>
    <row r="2659" spans="1:24" x14ac:dyDescent="0.75">
      <c r="A2659" s="3"/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  <c r="X2659" s="3">
        <v>2658</v>
      </c>
    </row>
    <row r="2660" spans="1:24" x14ac:dyDescent="0.75">
      <c r="A2660" s="3"/>
      <c r="B2660" s="3"/>
      <c r="C2660" s="3"/>
      <c r="D2660" s="3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  <c r="X2660" s="3">
        <v>2659</v>
      </c>
    </row>
    <row r="2661" spans="1:24" x14ac:dyDescent="0.75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  <c r="X2661" s="3">
        <v>2660</v>
      </c>
    </row>
    <row r="2662" spans="1:24" x14ac:dyDescent="0.75">
      <c r="A2662" s="3"/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  <c r="X2662" s="3">
        <v>2661</v>
      </c>
    </row>
    <row r="2663" spans="1:24" x14ac:dyDescent="0.75">
      <c r="A2663" s="3"/>
      <c r="B2663" s="3"/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  <c r="X2663" s="3">
        <v>2662</v>
      </c>
    </row>
    <row r="2664" spans="1:24" x14ac:dyDescent="0.75">
      <c r="A2664" s="3"/>
      <c r="B2664" s="3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  <c r="X2664" s="3">
        <v>2663</v>
      </c>
    </row>
    <row r="2665" spans="1:24" x14ac:dyDescent="0.75">
      <c r="A2665" s="3"/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  <c r="X2665" s="3">
        <v>2664</v>
      </c>
    </row>
    <row r="2666" spans="1:24" x14ac:dyDescent="0.75">
      <c r="A2666" s="3"/>
      <c r="B2666" s="3"/>
      <c r="C2666" s="3"/>
      <c r="D2666" s="3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  <c r="X2666" s="3">
        <v>2665</v>
      </c>
    </row>
    <row r="2667" spans="1:24" x14ac:dyDescent="0.75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  <c r="X2667" s="3">
        <v>2666</v>
      </c>
    </row>
    <row r="2668" spans="1:24" x14ac:dyDescent="0.75">
      <c r="A2668" s="3"/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  <c r="X2668" s="3">
        <v>2667</v>
      </c>
    </row>
    <row r="2669" spans="1:24" x14ac:dyDescent="0.75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  <c r="X2669" s="3">
        <v>2668</v>
      </c>
    </row>
    <row r="2670" spans="1:24" x14ac:dyDescent="0.75">
      <c r="A2670" s="3"/>
      <c r="B2670" s="3"/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  <c r="X2670" s="3">
        <v>2669</v>
      </c>
    </row>
    <row r="2671" spans="1:24" x14ac:dyDescent="0.75">
      <c r="A2671" s="3"/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  <c r="X2671" s="3">
        <v>2670</v>
      </c>
    </row>
    <row r="2672" spans="1:24" x14ac:dyDescent="0.75">
      <c r="A2672" s="3"/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  <c r="X2672" s="3">
        <v>2671</v>
      </c>
    </row>
    <row r="2673" spans="1:24" x14ac:dyDescent="0.75">
      <c r="A2673" s="3"/>
      <c r="B2673" s="3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  <c r="X2673" s="3">
        <v>2672</v>
      </c>
    </row>
    <row r="2674" spans="1:24" x14ac:dyDescent="0.75">
      <c r="A2674" s="3"/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  <c r="X2674" s="3">
        <v>2673</v>
      </c>
    </row>
    <row r="2675" spans="1:24" x14ac:dyDescent="0.75">
      <c r="A2675" s="3"/>
      <c r="B2675" s="3"/>
      <c r="C2675" s="3"/>
      <c r="D2675" s="3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  <c r="X2675" s="3">
        <v>2674</v>
      </c>
    </row>
    <row r="2676" spans="1:24" x14ac:dyDescent="0.75">
      <c r="A2676" s="3"/>
      <c r="B2676" s="3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>
        <v>2675</v>
      </c>
    </row>
    <row r="2677" spans="1:24" x14ac:dyDescent="0.75">
      <c r="A2677" s="3"/>
      <c r="B2677" s="3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  <c r="X2677" s="3">
        <v>2676</v>
      </c>
    </row>
    <row r="2678" spans="1:24" x14ac:dyDescent="0.75">
      <c r="A2678" s="3"/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  <c r="X2678" s="3">
        <v>2677</v>
      </c>
    </row>
    <row r="2679" spans="1:24" x14ac:dyDescent="0.75">
      <c r="A2679" s="3"/>
      <c r="B2679" s="3"/>
      <c r="C2679" s="3"/>
      <c r="D2679" s="3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  <c r="X2679" s="3">
        <v>2678</v>
      </c>
    </row>
    <row r="2680" spans="1:24" x14ac:dyDescent="0.75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  <c r="X2680" s="3">
        <v>2679</v>
      </c>
    </row>
    <row r="2681" spans="1:24" x14ac:dyDescent="0.75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>
        <v>2680</v>
      </c>
    </row>
    <row r="2682" spans="1:24" x14ac:dyDescent="0.75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>
        <v>2681</v>
      </c>
    </row>
    <row r="2683" spans="1:24" x14ac:dyDescent="0.75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  <c r="X2683" s="3">
        <v>2682</v>
      </c>
    </row>
    <row r="2684" spans="1:24" x14ac:dyDescent="0.75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  <c r="X2684" s="3">
        <v>2683</v>
      </c>
    </row>
    <row r="2685" spans="1:24" x14ac:dyDescent="0.75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  <c r="X2685" s="3">
        <v>2684</v>
      </c>
    </row>
    <row r="2686" spans="1:24" x14ac:dyDescent="0.75">
      <c r="A2686" s="3"/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  <c r="X2686" s="3">
        <v>2685</v>
      </c>
    </row>
    <row r="2687" spans="1:24" x14ac:dyDescent="0.75">
      <c r="A2687" s="3"/>
      <c r="B2687" s="3"/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  <c r="X2687" s="3">
        <v>2686</v>
      </c>
    </row>
    <row r="2688" spans="1:24" x14ac:dyDescent="0.75">
      <c r="A2688" s="3"/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  <c r="X2688" s="3">
        <v>2687</v>
      </c>
    </row>
    <row r="2689" spans="1:24" x14ac:dyDescent="0.75">
      <c r="A2689" s="3"/>
      <c r="B2689" s="3"/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  <c r="X2689" s="3">
        <v>2688</v>
      </c>
    </row>
    <row r="2690" spans="1:24" x14ac:dyDescent="0.75">
      <c r="A2690" s="3"/>
      <c r="B2690" s="3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  <c r="X2690" s="3">
        <v>2689</v>
      </c>
    </row>
    <row r="2691" spans="1:24" x14ac:dyDescent="0.75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  <c r="X2691" s="3">
        <v>2690</v>
      </c>
    </row>
    <row r="2692" spans="1:24" x14ac:dyDescent="0.75">
      <c r="A2692" s="3"/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  <c r="X2692" s="3">
        <v>2691</v>
      </c>
    </row>
    <row r="2693" spans="1:24" x14ac:dyDescent="0.75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  <c r="X2693" s="3">
        <v>2692</v>
      </c>
    </row>
    <row r="2694" spans="1:24" x14ac:dyDescent="0.75">
      <c r="A2694" s="3"/>
      <c r="B2694" s="3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  <c r="X2694" s="3">
        <v>2693</v>
      </c>
    </row>
    <row r="2695" spans="1:24" x14ac:dyDescent="0.75">
      <c r="A2695" s="3"/>
      <c r="B2695" s="3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  <c r="X2695" s="3">
        <v>2694</v>
      </c>
    </row>
    <row r="2696" spans="1:24" x14ac:dyDescent="0.75">
      <c r="A2696" s="3"/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  <c r="X2696" s="3">
        <v>2695</v>
      </c>
    </row>
    <row r="2697" spans="1:24" x14ac:dyDescent="0.75">
      <c r="A2697" s="3"/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  <c r="X2697" s="3">
        <v>2696</v>
      </c>
    </row>
    <row r="2698" spans="1:24" x14ac:dyDescent="0.75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>
        <v>2697</v>
      </c>
    </row>
    <row r="2699" spans="1:24" x14ac:dyDescent="0.75">
      <c r="A2699" s="3"/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  <c r="X2699" s="3">
        <v>2698</v>
      </c>
    </row>
    <row r="2700" spans="1:24" x14ac:dyDescent="0.75">
      <c r="A2700" s="3"/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  <c r="X2700" s="3">
        <v>2699</v>
      </c>
    </row>
    <row r="2701" spans="1:24" x14ac:dyDescent="0.75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>
        <v>2700</v>
      </c>
    </row>
    <row r="2702" spans="1:24" x14ac:dyDescent="0.75">
      <c r="A2702" s="3"/>
      <c r="B2702" s="3"/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  <c r="X2702" s="3">
        <v>2701</v>
      </c>
    </row>
    <row r="2703" spans="1:24" x14ac:dyDescent="0.75">
      <c r="A2703" s="3"/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  <c r="X2703" s="3">
        <v>2702</v>
      </c>
    </row>
    <row r="2704" spans="1:24" x14ac:dyDescent="0.75">
      <c r="A2704" s="3"/>
      <c r="B2704" s="3"/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  <c r="X2704" s="3">
        <v>2703</v>
      </c>
    </row>
    <row r="2705" spans="1:24" x14ac:dyDescent="0.75">
      <c r="A2705" s="3"/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  <c r="X2705" s="3">
        <v>2704</v>
      </c>
    </row>
    <row r="2706" spans="1:24" x14ac:dyDescent="0.75">
      <c r="A2706" s="3"/>
      <c r="B2706" s="3"/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  <c r="X2706" s="3">
        <v>2705</v>
      </c>
    </row>
    <row r="2707" spans="1:24" x14ac:dyDescent="0.75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  <c r="X2707" s="3">
        <v>2706</v>
      </c>
    </row>
    <row r="2708" spans="1:24" x14ac:dyDescent="0.75">
      <c r="A2708" s="3"/>
      <c r="B2708" s="3"/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  <c r="X2708" s="3">
        <v>2707</v>
      </c>
    </row>
    <row r="2709" spans="1:24" x14ac:dyDescent="0.75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  <c r="X2709" s="3">
        <v>2708</v>
      </c>
    </row>
    <row r="2710" spans="1:24" x14ac:dyDescent="0.75">
      <c r="A2710" s="3"/>
      <c r="B2710" s="3"/>
      <c r="C2710" s="3"/>
      <c r="D2710" s="3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  <c r="X2710" s="3">
        <v>2709</v>
      </c>
    </row>
    <row r="2711" spans="1:24" x14ac:dyDescent="0.75">
      <c r="A2711" s="3"/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  <c r="X2711" s="3">
        <v>2710</v>
      </c>
    </row>
    <row r="2712" spans="1:24" x14ac:dyDescent="0.75">
      <c r="A2712" s="3"/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  <c r="X2712" s="3">
        <v>2711</v>
      </c>
    </row>
    <row r="2713" spans="1:24" x14ac:dyDescent="0.75">
      <c r="A2713" s="3"/>
      <c r="B2713" s="3"/>
      <c r="C2713" s="3"/>
      <c r="D2713" s="3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  <c r="X2713" s="3">
        <v>2712</v>
      </c>
    </row>
    <row r="2714" spans="1:24" x14ac:dyDescent="0.75">
      <c r="A2714" s="3"/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>
        <v>2713</v>
      </c>
    </row>
    <row r="2715" spans="1:24" x14ac:dyDescent="0.75">
      <c r="A2715" s="3"/>
      <c r="B2715" s="3"/>
      <c r="C2715" s="3"/>
      <c r="D2715" s="3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  <c r="X2715" s="3">
        <v>2714</v>
      </c>
    </row>
    <row r="2716" spans="1:24" x14ac:dyDescent="0.75">
      <c r="A2716" s="3"/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  <c r="X2716" s="3">
        <v>2715</v>
      </c>
    </row>
    <row r="2717" spans="1:24" x14ac:dyDescent="0.75">
      <c r="A2717" s="3"/>
      <c r="B2717" s="3"/>
      <c r="C2717" s="3"/>
      <c r="D2717" s="3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  <c r="X2717" s="3">
        <v>2716</v>
      </c>
    </row>
    <row r="2718" spans="1:24" x14ac:dyDescent="0.75">
      <c r="A2718" s="3"/>
      <c r="B2718" s="3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>
        <v>2717</v>
      </c>
    </row>
    <row r="2719" spans="1:24" x14ac:dyDescent="0.75">
      <c r="A2719" s="3"/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  <c r="X2719" s="3">
        <v>2718</v>
      </c>
    </row>
    <row r="2720" spans="1:24" x14ac:dyDescent="0.75">
      <c r="A2720" s="3"/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  <c r="X2720" s="3">
        <v>2719</v>
      </c>
    </row>
    <row r="2721" spans="1:24" x14ac:dyDescent="0.75">
      <c r="A2721" s="3"/>
      <c r="B2721" s="3"/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  <c r="X2721" s="3">
        <v>2720</v>
      </c>
    </row>
    <row r="2722" spans="1:24" x14ac:dyDescent="0.75">
      <c r="A2722" s="3"/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  <c r="X2722" s="3">
        <v>2721</v>
      </c>
    </row>
    <row r="2723" spans="1:24" x14ac:dyDescent="0.75">
      <c r="A2723" s="3"/>
      <c r="B2723" s="3"/>
      <c r="C2723" s="3"/>
      <c r="D2723" s="3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  <c r="X2723" s="3">
        <v>2722</v>
      </c>
    </row>
    <row r="2724" spans="1:24" x14ac:dyDescent="0.75">
      <c r="A2724" s="3"/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  <c r="X2724" s="3">
        <v>2723</v>
      </c>
    </row>
    <row r="2725" spans="1:24" x14ac:dyDescent="0.75">
      <c r="A2725" s="3"/>
      <c r="B2725" s="3"/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  <c r="X2725" s="3">
        <v>2724</v>
      </c>
    </row>
    <row r="2726" spans="1:24" x14ac:dyDescent="0.75">
      <c r="A2726" s="3"/>
      <c r="B2726" s="3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  <c r="X2726" s="3">
        <v>2725</v>
      </c>
    </row>
    <row r="2727" spans="1:24" x14ac:dyDescent="0.75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  <c r="X2727" s="3">
        <v>2726</v>
      </c>
    </row>
    <row r="2728" spans="1:24" x14ac:dyDescent="0.75">
      <c r="A2728" s="3"/>
      <c r="B2728" s="3"/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  <c r="X2728" s="3">
        <v>2727</v>
      </c>
    </row>
    <row r="2729" spans="1:24" x14ac:dyDescent="0.75">
      <c r="A2729" s="3"/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  <c r="X2729" s="3">
        <v>2728</v>
      </c>
    </row>
    <row r="2730" spans="1:24" x14ac:dyDescent="0.75">
      <c r="A2730" s="3"/>
      <c r="B2730" s="3"/>
      <c r="C2730" s="3"/>
      <c r="D2730" s="3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  <c r="X2730" s="3">
        <v>2729</v>
      </c>
    </row>
    <row r="2731" spans="1:24" x14ac:dyDescent="0.75">
      <c r="A2731" s="3"/>
      <c r="B2731" s="3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  <c r="X2731" s="3">
        <v>2730</v>
      </c>
    </row>
    <row r="2732" spans="1:24" x14ac:dyDescent="0.75">
      <c r="A2732" s="3"/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  <c r="X2732" s="3">
        <v>2731</v>
      </c>
    </row>
    <row r="2733" spans="1:24" x14ac:dyDescent="0.75">
      <c r="A2733" s="3"/>
      <c r="B2733" s="3"/>
      <c r="C2733" s="3"/>
      <c r="D2733" s="3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  <c r="X2733" s="3">
        <v>2732</v>
      </c>
    </row>
    <row r="2734" spans="1:24" x14ac:dyDescent="0.75">
      <c r="A2734" s="3"/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  <c r="X2734" s="3">
        <v>2733</v>
      </c>
    </row>
    <row r="2735" spans="1:24" x14ac:dyDescent="0.75">
      <c r="A2735" s="3"/>
      <c r="B2735" s="3"/>
      <c r="C2735" s="3"/>
      <c r="D2735" s="3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  <c r="X2735" s="3">
        <v>2734</v>
      </c>
    </row>
    <row r="2736" spans="1:24" x14ac:dyDescent="0.75">
      <c r="A2736" s="3"/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  <c r="X2736" s="3">
        <v>2735</v>
      </c>
    </row>
    <row r="2737" spans="1:24" x14ac:dyDescent="0.75">
      <c r="A2737" s="3"/>
      <c r="B2737" s="3"/>
      <c r="C2737" s="3"/>
      <c r="D2737" s="3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  <c r="X2737" s="3">
        <v>2736</v>
      </c>
    </row>
    <row r="2738" spans="1:24" x14ac:dyDescent="0.75">
      <c r="A2738" s="3"/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  <c r="X2738" s="3">
        <v>2737</v>
      </c>
    </row>
    <row r="2739" spans="1:24" x14ac:dyDescent="0.75">
      <c r="A2739" s="3"/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  <c r="X2739" s="3">
        <v>2738</v>
      </c>
    </row>
    <row r="2740" spans="1:24" x14ac:dyDescent="0.75">
      <c r="A2740" s="3"/>
      <c r="B2740" s="3"/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  <c r="X2740" s="3">
        <v>2739</v>
      </c>
    </row>
    <row r="2741" spans="1:24" x14ac:dyDescent="0.75">
      <c r="A2741" s="3"/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  <c r="X2741" s="3">
        <v>2740</v>
      </c>
    </row>
    <row r="2742" spans="1:24" x14ac:dyDescent="0.75">
      <c r="A2742" s="3"/>
      <c r="B2742" s="3"/>
      <c r="C2742" s="3"/>
      <c r="D2742" s="3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  <c r="X2742" s="3">
        <v>2741</v>
      </c>
    </row>
    <row r="2743" spans="1:24" x14ac:dyDescent="0.75">
      <c r="A2743" s="3"/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  <c r="X2743" s="3">
        <v>2742</v>
      </c>
    </row>
    <row r="2744" spans="1:24" x14ac:dyDescent="0.75">
      <c r="A2744" s="3"/>
      <c r="B2744" s="3"/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  <c r="X2744" s="3">
        <v>2743</v>
      </c>
    </row>
    <row r="2745" spans="1:24" x14ac:dyDescent="0.75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  <c r="X2745" s="3">
        <v>2744</v>
      </c>
    </row>
    <row r="2746" spans="1:24" x14ac:dyDescent="0.75">
      <c r="A2746" s="3"/>
      <c r="B2746" s="3"/>
      <c r="C2746" s="3"/>
      <c r="D2746" s="3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  <c r="X2746" s="3">
        <v>2745</v>
      </c>
    </row>
    <row r="2747" spans="1:24" x14ac:dyDescent="0.75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  <c r="X2747" s="3">
        <v>2746</v>
      </c>
    </row>
    <row r="2748" spans="1:24" x14ac:dyDescent="0.75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  <c r="X2748" s="3">
        <v>2747</v>
      </c>
    </row>
    <row r="2749" spans="1:24" x14ac:dyDescent="0.75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  <c r="X2749" s="3">
        <v>2748</v>
      </c>
    </row>
    <row r="2750" spans="1:24" x14ac:dyDescent="0.75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  <c r="X2750" s="3">
        <v>2749</v>
      </c>
    </row>
    <row r="2751" spans="1:24" x14ac:dyDescent="0.75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  <c r="X2751" s="3">
        <v>2750</v>
      </c>
    </row>
    <row r="2752" spans="1:24" x14ac:dyDescent="0.75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  <c r="X2752" s="3">
        <v>2751</v>
      </c>
    </row>
    <row r="2753" spans="1:24" x14ac:dyDescent="0.75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  <c r="X2753" s="3">
        <v>2752</v>
      </c>
    </row>
    <row r="2754" spans="1:24" x14ac:dyDescent="0.75">
      <c r="A2754" s="3"/>
      <c r="B2754" s="3"/>
      <c r="C2754" s="3"/>
      <c r="D2754" s="3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  <c r="X2754" s="3">
        <v>2753</v>
      </c>
    </row>
    <row r="2755" spans="1:24" x14ac:dyDescent="0.75">
      <c r="A2755" s="3"/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  <c r="X2755" s="3">
        <v>2754</v>
      </c>
    </row>
    <row r="2756" spans="1:24" x14ac:dyDescent="0.75">
      <c r="A2756" s="3"/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  <c r="X2756" s="3">
        <v>2755</v>
      </c>
    </row>
    <row r="2757" spans="1:24" x14ac:dyDescent="0.75">
      <c r="A2757" s="3"/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  <c r="X2757" s="3">
        <v>2756</v>
      </c>
    </row>
    <row r="2758" spans="1:24" x14ac:dyDescent="0.75">
      <c r="A2758" s="3"/>
      <c r="B2758" s="3"/>
      <c r="C2758" s="3"/>
      <c r="D2758" s="3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  <c r="X2758" s="3">
        <v>2757</v>
      </c>
    </row>
    <row r="2759" spans="1:24" x14ac:dyDescent="0.75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  <c r="X2759" s="3">
        <v>2758</v>
      </c>
    </row>
    <row r="2760" spans="1:24" x14ac:dyDescent="0.75">
      <c r="A2760" s="3"/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  <c r="X2760" s="3">
        <v>2759</v>
      </c>
    </row>
    <row r="2761" spans="1:24" x14ac:dyDescent="0.75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  <c r="X2761" s="3">
        <v>2760</v>
      </c>
    </row>
    <row r="2762" spans="1:24" x14ac:dyDescent="0.75">
      <c r="A2762" s="3"/>
      <c r="B2762" s="3"/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  <c r="X2762" s="3">
        <v>2761</v>
      </c>
    </row>
    <row r="2763" spans="1:24" x14ac:dyDescent="0.75">
      <c r="A2763" s="3"/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  <c r="X2763" s="3">
        <v>2762</v>
      </c>
    </row>
    <row r="2764" spans="1:24" x14ac:dyDescent="0.75">
      <c r="A2764" s="3"/>
      <c r="B2764" s="3"/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  <c r="X2764" s="3">
        <v>2763</v>
      </c>
    </row>
    <row r="2765" spans="1:24" x14ac:dyDescent="0.75">
      <c r="A2765" s="3"/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  <c r="X2765" s="3">
        <v>2764</v>
      </c>
    </row>
    <row r="2766" spans="1:24" x14ac:dyDescent="0.75">
      <c r="A2766" s="3"/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  <c r="X2766" s="3">
        <v>2765</v>
      </c>
    </row>
    <row r="2767" spans="1:24" x14ac:dyDescent="0.75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  <c r="X2767" s="3">
        <v>2766</v>
      </c>
    </row>
    <row r="2768" spans="1:24" x14ac:dyDescent="0.75">
      <c r="A2768" s="3"/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  <c r="X2768" s="3">
        <v>2767</v>
      </c>
    </row>
    <row r="2769" spans="1:24" x14ac:dyDescent="0.75">
      <c r="A2769" s="3"/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  <c r="X2769" s="3">
        <v>2768</v>
      </c>
    </row>
    <row r="2770" spans="1:24" x14ac:dyDescent="0.75">
      <c r="A2770" s="3"/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  <c r="X2770" s="3">
        <v>2769</v>
      </c>
    </row>
    <row r="2771" spans="1:24" x14ac:dyDescent="0.75">
      <c r="A2771" s="3"/>
      <c r="B2771" s="3"/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  <c r="X2771" s="3">
        <v>2770</v>
      </c>
    </row>
    <row r="2772" spans="1:24" x14ac:dyDescent="0.75">
      <c r="A2772" s="3"/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  <c r="X2772" s="3">
        <v>2771</v>
      </c>
    </row>
    <row r="2773" spans="1:24" x14ac:dyDescent="0.75">
      <c r="A2773" s="3"/>
      <c r="B2773" s="3"/>
      <c r="C2773" s="3"/>
      <c r="D2773" s="3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  <c r="X2773" s="3">
        <v>2772</v>
      </c>
    </row>
    <row r="2774" spans="1:24" x14ac:dyDescent="0.75">
      <c r="A2774" s="3"/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  <c r="X2774" s="3">
        <v>2773</v>
      </c>
    </row>
    <row r="2775" spans="1:24" x14ac:dyDescent="0.75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  <c r="X2775" s="3">
        <v>2774</v>
      </c>
    </row>
    <row r="2776" spans="1:24" x14ac:dyDescent="0.75">
      <c r="A2776" s="3"/>
      <c r="B2776" s="3"/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  <c r="X2776" s="3">
        <v>2775</v>
      </c>
    </row>
    <row r="2777" spans="1:24" x14ac:dyDescent="0.75">
      <c r="A2777" s="3"/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  <c r="X2777" s="3">
        <v>2776</v>
      </c>
    </row>
    <row r="2778" spans="1:24" x14ac:dyDescent="0.75">
      <c r="A2778" s="3"/>
      <c r="B2778" s="3"/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  <c r="X2778" s="3">
        <v>2777</v>
      </c>
    </row>
    <row r="2779" spans="1:24" x14ac:dyDescent="0.75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  <c r="X2779" s="3">
        <v>2778</v>
      </c>
    </row>
    <row r="2780" spans="1:24" x14ac:dyDescent="0.75">
      <c r="A2780" s="3"/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  <c r="X2780" s="3">
        <v>2779</v>
      </c>
    </row>
    <row r="2781" spans="1:24" x14ac:dyDescent="0.75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  <c r="X2781" s="3">
        <v>2780</v>
      </c>
    </row>
    <row r="2782" spans="1:24" x14ac:dyDescent="0.75">
      <c r="A2782" s="3"/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  <c r="X2782" s="3">
        <v>2781</v>
      </c>
    </row>
    <row r="2783" spans="1:24" x14ac:dyDescent="0.75">
      <c r="A2783" s="3"/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  <c r="X2783" s="3">
        <v>2782</v>
      </c>
    </row>
    <row r="2784" spans="1:24" x14ac:dyDescent="0.75">
      <c r="A2784" s="3"/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  <c r="X2784" s="3">
        <v>2783</v>
      </c>
    </row>
    <row r="2785" spans="1:24" x14ac:dyDescent="0.75">
      <c r="A2785" s="3"/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  <c r="X2785" s="3">
        <v>2784</v>
      </c>
    </row>
    <row r="2786" spans="1:24" x14ac:dyDescent="0.75">
      <c r="A2786" s="3"/>
      <c r="B2786" s="3"/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  <c r="X2786" s="3">
        <v>2785</v>
      </c>
    </row>
    <row r="2787" spans="1:24" x14ac:dyDescent="0.75">
      <c r="A2787" s="3"/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  <c r="X2787" s="3">
        <v>2786</v>
      </c>
    </row>
    <row r="2788" spans="1:24" x14ac:dyDescent="0.75">
      <c r="A2788" s="3"/>
      <c r="B2788" s="3"/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  <c r="X2788" s="3">
        <v>2787</v>
      </c>
    </row>
    <row r="2789" spans="1:24" x14ac:dyDescent="0.75">
      <c r="A2789" s="3"/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  <c r="X2789" s="3">
        <v>2788</v>
      </c>
    </row>
    <row r="2790" spans="1:24" x14ac:dyDescent="0.75">
      <c r="A2790" s="3"/>
      <c r="B2790" s="3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  <c r="X2790" s="3">
        <v>2789</v>
      </c>
    </row>
    <row r="2791" spans="1:24" x14ac:dyDescent="0.75">
      <c r="A2791" s="3"/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  <c r="X2791" s="3">
        <v>2790</v>
      </c>
    </row>
    <row r="2792" spans="1:24" x14ac:dyDescent="0.75">
      <c r="A2792" s="3"/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  <c r="X2792" s="3">
        <v>2791</v>
      </c>
    </row>
    <row r="2793" spans="1:24" x14ac:dyDescent="0.75">
      <c r="A2793" s="3"/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  <c r="X2793" s="3">
        <v>2792</v>
      </c>
    </row>
    <row r="2794" spans="1:24" x14ac:dyDescent="0.75">
      <c r="A2794" s="3"/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  <c r="X2794" s="3">
        <v>2793</v>
      </c>
    </row>
    <row r="2795" spans="1:24" x14ac:dyDescent="0.75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  <c r="X2795" s="3">
        <v>2794</v>
      </c>
    </row>
    <row r="2796" spans="1:24" x14ac:dyDescent="0.75">
      <c r="A2796" s="3"/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  <c r="X2796" s="3">
        <v>2795</v>
      </c>
    </row>
    <row r="2797" spans="1:24" x14ac:dyDescent="0.75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  <c r="X2797" s="3">
        <v>2796</v>
      </c>
    </row>
    <row r="2798" spans="1:24" x14ac:dyDescent="0.75">
      <c r="A2798" s="3"/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  <c r="X2798" s="3">
        <v>2797</v>
      </c>
    </row>
    <row r="2799" spans="1:24" x14ac:dyDescent="0.75">
      <c r="A2799" s="3"/>
      <c r="B2799" s="3"/>
      <c r="C2799" s="3"/>
      <c r="D2799" s="3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  <c r="X2799" s="3">
        <v>2798</v>
      </c>
    </row>
    <row r="2800" spans="1:24" x14ac:dyDescent="0.75">
      <c r="A2800" s="3"/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  <c r="X2800" s="3">
        <v>2799</v>
      </c>
    </row>
    <row r="2801" spans="1:24" x14ac:dyDescent="0.75">
      <c r="A2801" s="3"/>
      <c r="B2801" s="3"/>
      <c r="C2801" s="3"/>
      <c r="D2801" s="3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  <c r="X2801" s="3">
        <v>2800</v>
      </c>
    </row>
    <row r="2802" spans="1:24" x14ac:dyDescent="0.75">
      <c r="A2802" s="3"/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  <c r="X2802" s="3">
        <v>2801</v>
      </c>
    </row>
    <row r="2803" spans="1:24" x14ac:dyDescent="0.75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  <c r="X2803" s="3">
        <v>2802</v>
      </c>
    </row>
    <row r="2804" spans="1:24" x14ac:dyDescent="0.75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  <c r="X2804" s="3">
        <v>2803</v>
      </c>
    </row>
    <row r="2805" spans="1:24" x14ac:dyDescent="0.75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  <c r="X2805" s="3">
        <v>2804</v>
      </c>
    </row>
    <row r="2806" spans="1:24" x14ac:dyDescent="0.75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  <c r="X2806" s="3">
        <v>2805</v>
      </c>
    </row>
    <row r="2807" spans="1:24" x14ac:dyDescent="0.75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  <c r="X2807" s="3">
        <v>2806</v>
      </c>
    </row>
    <row r="2808" spans="1:24" x14ac:dyDescent="0.75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  <c r="X2808" s="3">
        <v>2807</v>
      </c>
    </row>
    <row r="2809" spans="1:24" x14ac:dyDescent="0.75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  <c r="X2809" s="3">
        <v>2808</v>
      </c>
    </row>
    <row r="2810" spans="1:24" x14ac:dyDescent="0.75">
      <c r="A2810" s="3"/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  <c r="X2810" s="3">
        <v>2809</v>
      </c>
    </row>
    <row r="2811" spans="1:24" x14ac:dyDescent="0.75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  <c r="X2811" s="3">
        <v>2810</v>
      </c>
    </row>
    <row r="2812" spans="1:24" x14ac:dyDescent="0.75">
      <c r="A2812" s="3"/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  <c r="X2812" s="3">
        <v>2811</v>
      </c>
    </row>
    <row r="2813" spans="1:24" x14ac:dyDescent="0.75">
      <c r="A2813" s="3"/>
      <c r="B2813" s="3"/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  <c r="X2813" s="3">
        <v>2812</v>
      </c>
    </row>
    <row r="2814" spans="1:24" x14ac:dyDescent="0.75">
      <c r="A2814" s="3"/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  <c r="X2814" s="3">
        <v>2813</v>
      </c>
    </row>
    <row r="2815" spans="1:24" x14ac:dyDescent="0.75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  <c r="X2815" s="3">
        <v>2814</v>
      </c>
    </row>
    <row r="2816" spans="1:24" x14ac:dyDescent="0.75">
      <c r="A2816" s="3"/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  <c r="X2816" s="3">
        <v>2815</v>
      </c>
    </row>
    <row r="2817" spans="1:24" x14ac:dyDescent="0.75">
      <c r="A2817" s="3"/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  <c r="X2817" s="3">
        <v>2816</v>
      </c>
    </row>
    <row r="2818" spans="1:24" x14ac:dyDescent="0.75">
      <c r="A2818" s="3"/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  <c r="X2818" s="3">
        <v>2817</v>
      </c>
    </row>
    <row r="2819" spans="1:24" x14ac:dyDescent="0.75">
      <c r="A2819" s="3"/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  <c r="X2819" s="3">
        <v>2818</v>
      </c>
    </row>
    <row r="2820" spans="1:24" x14ac:dyDescent="0.75">
      <c r="A2820" s="3"/>
      <c r="B2820" s="3"/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  <c r="X2820" s="3">
        <v>2819</v>
      </c>
    </row>
    <row r="2821" spans="1:24" x14ac:dyDescent="0.75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  <c r="X2821" s="3">
        <v>2820</v>
      </c>
    </row>
    <row r="2822" spans="1:24" x14ac:dyDescent="0.75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  <c r="X2822" s="3">
        <v>2821</v>
      </c>
    </row>
    <row r="2823" spans="1:24" x14ac:dyDescent="0.75">
      <c r="A2823" s="3"/>
      <c r="B2823" s="3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  <c r="X2823" s="3">
        <v>2822</v>
      </c>
    </row>
    <row r="2824" spans="1:24" x14ac:dyDescent="0.75">
      <c r="A2824" s="3"/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3"/>
      <c r="W2824" s="3"/>
      <c r="X2824" s="3">
        <v>2823</v>
      </c>
    </row>
    <row r="2825" spans="1:24" x14ac:dyDescent="0.75">
      <c r="A2825" s="3"/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3"/>
      <c r="W2825" s="3"/>
      <c r="X2825" s="3">
        <v>2824</v>
      </c>
    </row>
    <row r="2826" spans="1:24" x14ac:dyDescent="0.75">
      <c r="A2826" s="3"/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  <c r="X2826" s="3">
        <v>2825</v>
      </c>
    </row>
    <row r="2827" spans="1:24" x14ac:dyDescent="0.75">
      <c r="A2827" s="3"/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3"/>
      <c r="W2827" s="3"/>
      <c r="X2827" s="3">
        <v>2826</v>
      </c>
    </row>
    <row r="2828" spans="1:24" x14ac:dyDescent="0.75">
      <c r="A2828" s="3"/>
      <c r="B2828" s="3"/>
      <c r="C2828" s="3"/>
      <c r="D2828" s="3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3"/>
      <c r="W2828" s="3"/>
      <c r="X2828" s="3">
        <v>2827</v>
      </c>
    </row>
    <row r="2829" spans="1:24" x14ac:dyDescent="0.75">
      <c r="A2829" s="3"/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3"/>
      <c r="W2829" s="3"/>
      <c r="X2829" s="3">
        <v>2828</v>
      </c>
    </row>
    <row r="2830" spans="1:24" x14ac:dyDescent="0.75">
      <c r="A2830" s="3"/>
      <c r="B2830" s="3"/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  <c r="X2830" s="3">
        <v>2829</v>
      </c>
    </row>
    <row r="2831" spans="1:24" x14ac:dyDescent="0.75">
      <c r="A2831" s="3"/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3"/>
      <c r="W2831" s="3"/>
      <c r="X2831" s="3">
        <v>2830</v>
      </c>
    </row>
    <row r="2832" spans="1:24" x14ac:dyDescent="0.75">
      <c r="A2832" s="3"/>
      <c r="B2832" s="3"/>
      <c r="C2832" s="3"/>
      <c r="D2832" s="3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3"/>
      <c r="W2832" s="3"/>
      <c r="X2832" s="3">
        <v>2831</v>
      </c>
    </row>
    <row r="2833" spans="1:24" x14ac:dyDescent="0.75">
      <c r="A2833" s="3"/>
      <c r="B2833" s="3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3"/>
      <c r="W2833" s="3"/>
      <c r="X2833" s="3">
        <v>2832</v>
      </c>
    </row>
    <row r="2834" spans="1:24" x14ac:dyDescent="0.75">
      <c r="A2834" s="3"/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  <c r="X2834" s="3">
        <v>2833</v>
      </c>
    </row>
    <row r="2835" spans="1:24" x14ac:dyDescent="0.75">
      <c r="A2835" s="3"/>
      <c r="B2835" s="3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  <c r="X2835" s="3">
        <v>2834</v>
      </c>
    </row>
    <row r="2836" spans="1:24" x14ac:dyDescent="0.75">
      <c r="A2836" s="3"/>
      <c r="B2836" s="3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3"/>
      <c r="W2836" s="3"/>
      <c r="X2836" s="3">
        <v>2835</v>
      </c>
    </row>
    <row r="2837" spans="1:24" x14ac:dyDescent="0.75">
      <c r="A2837" s="3"/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  <c r="X2837" s="3">
        <v>2836</v>
      </c>
    </row>
    <row r="2838" spans="1:24" x14ac:dyDescent="0.75">
      <c r="A2838" s="3"/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  <c r="X2838" s="3">
        <v>2837</v>
      </c>
    </row>
    <row r="2839" spans="1:24" x14ac:dyDescent="0.75">
      <c r="A2839" s="3"/>
      <c r="B2839" s="3"/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3"/>
      <c r="W2839" s="3"/>
      <c r="X2839" s="3">
        <v>2838</v>
      </c>
    </row>
    <row r="2840" spans="1:24" x14ac:dyDescent="0.75">
      <c r="A2840" s="3"/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3"/>
      <c r="W2840" s="3"/>
      <c r="X2840" s="3">
        <v>2839</v>
      </c>
    </row>
    <row r="2841" spans="1:24" x14ac:dyDescent="0.75">
      <c r="A2841" s="3"/>
      <c r="B2841" s="3"/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3"/>
      <c r="W2841" s="3"/>
      <c r="X2841" s="3">
        <v>2840</v>
      </c>
    </row>
    <row r="2842" spans="1:24" x14ac:dyDescent="0.75">
      <c r="A2842" s="3"/>
      <c r="B2842" s="3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  <c r="X2842" s="3">
        <v>2841</v>
      </c>
    </row>
    <row r="2843" spans="1:24" x14ac:dyDescent="0.75">
      <c r="A2843" s="3"/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3"/>
      <c r="W2843" s="3"/>
      <c r="X2843" s="3">
        <v>2842</v>
      </c>
    </row>
    <row r="2844" spans="1:24" x14ac:dyDescent="0.75">
      <c r="A2844" s="3"/>
      <c r="B2844" s="3"/>
      <c r="C2844" s="3"/>
      <c r="D2844" s="3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3"/>
      <c r="W2844" s="3"/>
      <c r="X2844" s="3">
        <v>2843</v>
      </c>
    </row>
    <row r="2845" spans="1:24" x14ac:dyDescent="0.75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3"/>
      <c r="W2845" s="3"/>
      <c r="X2845" s="3">
        <v>2844</v>
      </c>
    </row>
    <row r="2846" spans="1:24" x14ac:dyDescent="0.75">
      <c r="A2846" s="3"/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  <c r="X2846" s="3">
        <v>2845</v>
      </c>
    </row>
    <row r="2847" spans="1:24" x14ac:dyDescent="0.75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3"/>
      <c r="W2847" s="3"/>
      <c r="X2847" s="3">
        <v>2846</v>
      </c>
    </row>
    <row r="2848" spans="1:24" x14ac:dyDescent="0.75">
      <c r="A2848" s="3"/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3"/>
      <c r="W2848" s="3"/>
      <c r="X2848" s="3">
        <v>2847</v>
      </c>
    </row>
    <row r="2849" spans="1:24" x14ac:dyDescent="0.75">
      <c r="A2849" s="3"/>
      <c r="B2849" s="3"/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3"/>
      <c r="W2849" s="3"/>
      <c r="X2849" s="3">
        <v>2848</v>
      </c>
    </row>
    <row r="2850" spans="1:24" x14ac:dyDescent="0.75">
      <c r="A2850" s="3"/>
      <c r="B2850" s="3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  <c r="X2850" s="3">
        <v>2849</v>
      </c>
    </row>
    <row r="2851" spans="1:24" x14ac:dyDescent="0.75">
      <c r="A2851" s="3"/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3"/>
      <c r="W2851" s="3"/>
      <c r="X2851" s="3">
        <v>2850</v>
      </c>
    </row>
    <row r="2852" spans="1:24" x14ac:dyDescent="0.75">
      <c r="A2852" s="3"/>
      <c r="B2852" s="3"/>
      <c r="C2852" s="3"/>
      <c r="D2852" s="3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3"/>
      <c r="W2852" s="3"/>
      <c r="X2852" s="3">
        <v>2851</v>
      </c>
    </row>
    <row r="2853" spans="1:24" x14ac:dyDescent="0.75">
      <c r="A2853" s="3"/>
      <c r="B2853" s="3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3"/>
      <c r="W2853" s="3"/>
      <c r="X2853" s="3">
        <v>2852</v>
      </c>
    </row>
    <row r="2854" spans="1:24" x14ac:dyDescent="0.75">
      <c r="A2854" s="3"/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  <c r="X2854" s="3">
        <v>2853</v>
      </c>
    </row>
    <row r="2855" spans="1:24" x14ac:dyDescent="0.75">
      <c r="A2855" s="3"/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3"/>
      <c r="W2855" s="3"/>
      <c r="X2855" s="3">
        <v>2854</v>
      </c>
    </row>
    <row r="2856" spans="1:24" x14ac:dyDescent="0.75">
      <c r="A2856" s="3"/>
      <c r="B2856" s="3"/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3"/>
      <c r="W2856" s="3"/>
      <c r="X2856" s="3">
        <v>2855</v>
      </c>
    </row>
    <row r="2857" spans="1:24" x14ac:dyDescent="0.75">
      <c r="A2857" s="3"/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3"/>
      <c r="W2857" s="3"/>
      <c r="X2857" s="3">
        <v>2856</v>
      </c>
    </row>
    <row r="2858" spans="1:24" x14ac:dyDescent="0.75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  <c r="X2858" s="3">
        <v>2857</v>
      </c>
    </row>
    <row r="2859" spans="1:24" x14ac:dyDescent="0.75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3"/>
      <c r="W2859" s="3"/>
      <c r="X2859" s="3">
        <v>2858</v>
      </c>
    </row>
    <row r="2860" spans="1:24" x14ac:dyDescent="0.75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3"/>
      <c r="W2860" s="3"/>
      <c r="X2860" s="3">
        <v>2859</v>
      </c>
    </row>
    <row r="2861" spans="1:24" x14ac:dyDescent="0.75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  <c r="X2861" s="3">
        <v>2860</v>
      </c>
    </row>
    <row r="2862" spans="1:24" x14ac:dyDescent="0.75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  <c r="X2862" s="3">
        <v>2861</v>
      </c>
    </row>
    <row r="2863" spans="1:24" x14ac:dyDescent="0.75">
      <c r="A2863" s="3"/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3"/>
      <c r="W2863" s="3"/>
      <c r="X2863" s="3">
        <v>2862</v>
      </c>
    </row>
    <row r="2864" spans="1:24" x14ac:dyDescent="0.75">
      <c r="A2864" s="3"/>
      <c r="B2864" s="3"/>
      <c r="C2864" s="3"/>
      <c r="D2864" s="3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3"/>
      <c r="W2864" s="3"/>
      <c r="X2864" s="3">
        <v>2863</v>
      </c>
    </row>
    <row r="2865" spans="1:24" x14ac:dyDescent="0.75">
      <c r="A2865" s="3"/>
      <c r="B2865" s="3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3"/>
      <c r="W2865" s="3"/>
      <c r="X2865" s="3">
        <v>2864</v>
      </c>
    </row>
    <row r="2866" spans="1:24" x14ac:dyDescent="0.75">
      <c r="A2866" s="3"/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  <c r="X2866" s="3">
        <v>2865</v>
      </c>
    </row>
    <row r="2867" spans="1:24" x14ac:dyDescent="0.75">
      <c r="A2867" s="3"/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3"/>
      <c r="W2867" s="3"/>
      <c r="X2867" s="3">
        <v>2866</v>
      </c>
    </row>
    <row r="2868" spans="1:24" x14ac:dyDescent="0.75">
      <c r="A2868" s="3"/>
      <c r="B2868" s="3"/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3"/>
      <c r="W2868" s="3"/>
      <c r="X2868" s="3">
        <v>2867</v>
      </c>
    </row>
    <row r="2869" spans="1:24" x14ac:dyDescent="0.75">
      <c r="A2869" s="3"/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3"/>
      <c r="W2869" s="3"/>
      <c r="X2869" s="3">
        <v>2868</v>
      </c>
    </row>
    <row r="2870" spans="1:24" x14ac:dyDescent="0.75">
      <c r="A2870" s="3"/>
      <c r="B2870" s="3"/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  <c r="X2870" s="3">
        <v>2869</v>
      </c>
    </row>
    <row r="2871" spans="1:24" x14ac:dyDescent="0.75">
      <c r="A2871" s="3"/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3"/>
      <c r="W2871" s="3"/>
      <c r="X2871" s="3">
        <v>2870</v>
      </c>
    </row>
    <row r="2872" spans="1:24" x14ac:dyDescent="0.75">
      <c r="A2872" s="3"/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  <c r="X2872" s="3">
        <v>2871</v>
      </c>
    </row>
    <row r="2873" spans="1:24" x14ac:dyDescent="0.75">
      <c r="A2873" s="3"/>
      <c r="B2873" s="3"/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3"/>
      <c r="W2873" s="3"/>
      <c r="X2873" s="3">
        <v>2872</v>
      </c>
    </row>
    <row r="2874" spans="1:24" x14ac:dyDescent="0.75">
      <c r="A2874" s="3"/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  <c r="X2874" s="3">
        <v>2873</v>
      </c>
    </row>
    <row r="2875" spans="1:24" x14ac:dyDescent="0.75">
      <c r="A2875" s="3"/>
      <c r="B2875" s="3"/>
      <c r="C2875" s="3"/>
      <c r="D2875" s="3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3"/>
      <c r="W2875" s="3"/>
      <c r="X2875" s="3">
        <v>2874</v>
      </c>
    </row>
    <row r="2876" spans="1:24" x14ac:dyDescent="0.75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3"/>
      <c r="W2876" s="3"/>
      <c r="X2876" s="3">
        <v>2875</v>
      </c>
    </row>
    <row r="2877" spans="1:24" x14ac:dyDescent="0.75">
      <c r="A2877" s="3"/>
      <c r="B2877" s="3"/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3"/>
      <c r="W2877" s="3"/>
      <c r="X2877" s="3">
        <v>2876</v>
      </c>
    </row>
    <row r="2878" spans="1:24" x14ac:dyDescent="0.75">
      <c r="A2878" s="3"/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  <c r="X2878" s="3">
        <v>2877</v>
      </c>
    </row>
    <row r="2879" spans="1:24" x14ac:dyDescent="0.75">
      <c r="A2879" s="3"/>
      <c r="B2879" s="3"/>
      <c r="C2879" s="3"/>
      <c r="D2879" s="3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3"/>
      <c r="W2879" s="3"/>
      <c r="X2879" s="3">
        <v>2878</v>
      </c>
    </row>
    <row r="2880" spans="1:24" x14ac:dyDescent="0.75">
      <c r="A2880" s="3"/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  <c r="X2880" s="3">
        <v>2879</v>
      </c>
    </row>
    <row r="2881" spans="1:24" x14ac:dyDescent="0.75">
      <c r="A2881" s="3"/>
      <c r="B2881" s="3"/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3"/>
      <c r="W2881" s="3"/>
      <c r="X2881" s="3">
        <v>2880</v>
      </c>
    </row>
    <row r="2882" spans="1:24" x14ac:dyDescent="0.75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  <c r="X2882" s="3">
        <v>2881</v>
      </c>
    </row>
    <row r="2883" spans="1:24" x14ac:dyDescent="0.75">
      <c r="A2883" s="3"/>
      <c r="B2883" s="3"/>
      <c r="C2883" s="3"/>
      <c r="D2883" s="3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3"/>
      <c r="W2883" s="3"/>
      <c r="X2883" s="3">
        <v>2882</v>
      </c>
    </row>
    <row r="2884" spans="1:24" x14ac:dyDescent="0.75">
      <c r="A2884" s="3"/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3"/>
      <c r="W2884" s="3"/>
      <c r="X2884" s="3">
        <v>2883</v>
      </c>
    </row>
    <row r="2885" spans="1:24" x14ac:dyDescent="0.75">
      <c r="A2885" s="3"/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3"/>
      <c r="W2885" s="3"/>
      <c r="X2885" s="3">
        <v>2884</v>
      </c>
    </row>
    <row r="2886" spans="1:24" x14ac:dyDescent="0.75">
      <c r="A2886" s="3"/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3"/>
      <c r="W2886" s="3"/>
      <c r="X2886" s="3">
        <v>2885</v>
      </c>
    </row>
    <row r="2887" spans="1:24" x14ac:dyDescent="0.75">
      <c r="A2887" s="3"/>
      <c r="B2887" s="3"/>
      <c r="C2887" s="3"/>
      <c r="D2887" s="3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  <c r="S2887" s="3"/>
      <c r="T2887" s="3"/>
      <c r="U2887" s="3"/>
      <c r="V2887" s="3"/>
      <c r="W2887" s="3"/>
      <c r="X2887" s="3">
        <v>2886</v>
      </c>
    </row>
    <row r="2888" spans="1:24" x14ac:dyDescent="0.75">
      <c r="A2888" s="3"/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3"/>
      <c r="W2888" s="3"/>
      <c r="X2888" s="3">
        <v>2887</v>
      </c>
    </row>
    <row r="2889" spans="1:24" x14ac:dyDescent="0.75">
      <c r="A2889" s="3"/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  <c r="T2889" s="3"/>
      <c r="U2889" s="3"/>
      <c r="V2889" s="3"/>
      <c r="W2889" s="3"/>
      <c r="X2889" s="3">
        <v>2888</v>
      </c>
    </row>
    <row r="2890" spans="1:24" x14ac:dyDescent="0.75">
      <c r="A2890" s="3"/>
      <c r="B2890" s="3"/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3"/>
      <c r="W2890" s="3"/>
      <c r="X2890" s="3">
        <v>2889</v>
      </c>
    </row>
    <row r="2891" spans="1:24" x14ac:dyDescent="0.75">
      <c r="A2891" s="3"/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  <c r="S2891" s="3"/>
      <c r="T2891" s="3"/>
      <c r="U2891" s="3"/>
      <c r="V2891" s="3"/>
      <c r="W2891" s="3"/>
      <c r="X2891" s="3">
        <v>2890</v>
      </c>
    </row>
    <row r="2892" spans="1:24" x14ac:dyDescent="0.75">
      <c r="A2892" s="3"/>
      <c r="B2892" s="3"/>
      <c r="C2892" s="3"/>
      <c r="D2892" s="3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3"/>
      <c r="W2892" s="3"/>
      <c r="X2892" s="3">
        <v>2891</v>
      </c>
    </row>
    <row r="2893" spans="1:24" x14ac:dyDescent="0.75">
      <c r="A2893" s="3"/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  <c r="S2893" s="3"/>
      <c r="T2893" s="3"/>
      <c r="U2893" s="3"/>
      <c r="V2893" s="3"/>
      <c r="W2893" s="3"/>
      <c r="X2893" s="3">
        <v>2892</v>
      </c>
    </row>
    <row r="2894" spans="1:24" x14ac:dyDescent="0.75">
      <c r="A2894" s="3"/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3"/>
      <c r="W2894" s="3"/>
      <c r="X2894" s="3">
        <v>2893</v>
      </c>
    </row>
    <row r="2895" spans="1:24" x14ac:dyDescent="0.75">
      <c r="A2895" s="3"/>
      <c r="B2895" s="3"/>
      <c r="C2895" s="3"/>
      <c r="D2895" s="3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  <c r="S2895" s="3"/>
      <c r="T2895" s="3"/>
      <c r="U2895" s="3"/>
      <c r="V2895" s="3"/>
      <c r="W2895" s="3"/>
      <c r="X2895" s="3">
        <v>2894</v>
      </c>
    </row>
    <row r="2896" spans="1:24" x14ac:dyDescent="0.75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  <c r="S2896" s="3"/>
      <c r="T2896" s="3"/>
      <c r="U2896" s="3"/>
      <c r="V2896" s="3"/>
      <c r="W2896" s="3"/>
      <c r="X2896" s="3">
        <v>2895</v>
      </c>
    </row>
    <row r="2897" spans="1:24" x14ac:dyDescent="0.75">
      <c r="A2897" s="3"/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  <c r="S2897" s="3"/>
      <c r="T2897" s="3"/>
      <c r="U2897" s="3"/>
      <c r="V2897" s="3"/>
      <c r="W2897" s="3"/>
      <c r="X2897" s="3">
        <v>2896</v>
      </c>
    </row>
    <row r="2898" spans="1:24" x14ac:dyDescent="0.75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3"/>
      <c r="W2898" s="3"/>
      <c r="X2898" s="3">
        <v>2897</v>
      </c>
    </row>
    <row r="2899" spans="1:24" x14ac:dyDescent="0.75">
      <c r="A2899" s="3"/>
      <c r="B2899" s="3"/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  <c r="S2899" s="3"/>
      <c r="T2899" s="3"/>
      <c r="U2899" s="3"/>
      <c r="V2899" s="3"/>
      <c r="W2899" s="3"/>
      <c r="X2899" s="3">
        <v>2898</v>
      </c>
    </row>
    <row r="2900" spans="1:24" x14ac:dyDescent="0.75">
      <c r="A2900" s="3"/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3"/>
      <c r="W2900" s="3"/>
      <c r="X2900" s="3">
        <v>2899</v>
      </c>
    </row>
    <row r="2901" spans="1:24" x14ac:dyDescent="0.75">
      <c r="A2901" s="3"/>
      <c r="B2901" s="3"/>
      <c r="C2901" s="3"/>
      <c r="D2901" s="3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  <c r="S2901" s="3"/>
      <c r="T2901" s="3"/>
      <c r="U2901" s="3"/>
      <c r="V2901" s="3"/>
      <c r="W2901" s="3"/>
      <c r="X2901" s="3">
        <v>2900</v>
      </c>
    </row>
    <row r="2902" spans="1:24" x14ac:dyDescent="0.75">
      <c r="A2902" s="3"/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3"/>
      <c r="W2902" s="3"/>
      <c r="X2902" s="3">
        <v>2901</v>
      </c>
    </row>
    <row r="2903" spans="1:24" x14ac:dyDescent="0.75">
      <c r="A2903" s="3"/>
      <c r="B2903" s="3"/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  <c r="X2903" s="3">
        <v>2902</v>
      </c>
    </row>
    <row r="2904" spans="1:24" x14ac:dyDescent="0.75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  <c r="S2904" s="3"/>
      <c r="T2904" s="3"/>
      <c r="U2904" s="3"/>
      <c r="V2904" s="3"/>
      <c r="W2904" s="3"/>
      <c r="X2904" s="3">
        <v>2903</v>
      </c>
    </row>
    <row r="2905" spans="1:24" x14ac:dyDescent="0.75">
      <c r="A2905" s="3"/>
      <c r="B2905" s="3"/>
      <c r="C2905" s="3"/>
      <c r="D2905" s="3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  <c r="S2905" s="3"/>
      <c r="T2905" s="3"/>
      <c r="U2905" s="3"/>
      <c r="V2905" s="3"/>
      <c r="W2905" s="3"/>
      <c r="X2905" s="3">
        <v>2904</v>
      </c>
    </row>
    <row r="2906" spans="1:24" x14ac:dyDescent="0.75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3"/>
      <c r="W2906" s="3"/>
      <c r="X2906" s="3">
        <v>2905</v>
      </c>
    </row>
    <row r="2907" spans="1:24" x14ac:dyDescent="0.75">
      <c r="A2907" s="3"/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3"/>
      <c r="W2907" s="3"/>
      <c r="X2907" s="3">
        <v>2906</v>
      </c>
    </row>
    <row r="2908" spans="1:24" x14ac:dyDescent="0.75">
      <c r="A2908" s="3"/>
      <c r="B2908" s="3"/>
      <c r="C2908" s="3"/>
      <c r="D2908" s="3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  <c r="S2908" s="3"/>
      <c r="T2908" s="3"/>
      <c r="U2908" s="3"/>
      <c r="V2908" s="3"/>
      <c r="W2908" s="3"/>
      <c r="X2908" s="3">
        <v>2907</v>
      </c>
    </row>
    <row r="2909" spans="1:24" x14ac:dyDescent="0.75">
      <c r="A2909" s="3"/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  <c r="S2909" s="3"/>
      <c r="T2909" s="3"/>
      <c r="U2909" s="3"/>
      <c r="V2909" s="3"/>
      <c r="W2909" s="3"/>
      <c r="X2909" s="3">
        <v>2908</v>
      </c>
    </row>
    <row r="2910" spans="1:24" x14ac:dyDescent="0.75">
      <c r="A2910" s="3"/>
      <c r="B2910" s="3"/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3"/>
      <c r="W2910" s="3"/>
      <c r="X2910" s="3">
        <v>2909</v>
      </c>
    </row>
    <row r="2911" spans="1:24" x14ac:dyDescent="0.75">
      <c r="A2911" s="3"/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  <c r="S2911" s="3"/>
      <c r="T2911" s="3"/>
      <c r="U2911" s="3"/>
      <c r="V2911" s="3"/>
      <c r="W2911" s="3"/>
      <c r="X2911" s="3">
        <v>2910</v>
      </c>
    </row>
    <row r="2912" spans="1:24" x14ac:dyDescent="0.75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  <c r="S2912" s="3"/>
      <c r="T2912" s="3"/>
      <c r="U2912" s="3"/>
      <c r="V2912" s="3"/>
      <c r="W2912" s="3"/>
      <c r="X2912" s="3">
        <v>2911</v>
      </c>
    </row>
    <row r="2913" spans="1:24" x14ac:dyDescent="0.75">
      <c r="A2913" s="3"/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  <c r="S2913" s="3"/>
      <c r="T2913" s="3"/>
      <c r="U2913" s="3"/>
      <c r="V2913" s="3"/>
      <c r="W2913" s="3"/>
      <c r="X2913" s="3">
        <v>2912</v>
      </c>
    </row>
    <row r="2914" spans="1:24" x14ac:dyDescent="0.75">
      <c r="A2914" s="3"/>
      <c r="B2914" s="3"/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3"/>
      <c r="W2914" s="3"/>
      <c r="X2914" s="3">
        <v>2913</v>
      </c>
    </row>
    <row r="2915" spans="1:24" x14ac:dyDescent="0.75">
      <c r="A2915" s="3"/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  <c r="S2915" s="3"/>
      <c r="T2915" s="3"/>
      <c r="U2915" s="3"/>
      <c r="V2915" s="3"/>
      <c r="W2915" s="3"/>
      <c r="X2915" s="3">
        <v>2914</v>
      </c>
    </row>
    <row r="2916" spans="1:24" x14ac:dyDescent="0.75">
      <c r="A2916" s="3"/>
      <c r="B2916" s="3"/>
      <c r="C2916" s="3"/>
      <c r="D2916" s="3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3"/>
      <c r="W2916" s="3"/>
      <c r="X2916" s="3">
        <v>2915</v>
      </c>
    </row>
    <row r="2917" spans="1:24" x14ac:dyDescent="0.75">
      <c r="A2917" s="3"/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  <c r="S2917" s="3"/>
      <c r="T2917" s="3"/>
      <c r="U2917" s="3"/>
      <c r="V2917" s="3"/>
      <c r="W2917" s="3"/>
      <c r="X2917" s="3">
        <v>2916</v>
      </c>
    </row>
    <row r="2918" spans="1:24" x14ac:dyDescent="0.75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  <c r="T2918" s="3"/>
      <c r="U2918" s="3"/>
      <c r="V2918" s="3"/>
      <c r="W2918" s="3"/>
      <c r="X2918" s="3">
        <v>2917</v>
      </c>
    </row>
    <row r="2919" spans="1:24" x14ac:dyDescent="0.75">
      <c r="A2919" s="3"/>
      <c r="B2919" s="3"/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  <c r="S2919" s="3"/>
      <c r="T2919" s="3"/>
      <c r="U2919" s="3"/>
      <c r="V2919" s="3"/>
      <c r="W2919" s="3"/>
      <c r="X2919" s="3">
        <v>2918</v>
      </c>
    </row>
    <row r="2920" spans="1:24" x14ac:dyDescent="0.75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  <c r="S2920" s="3"/>
      <c r="T2920" s="3"/>
      <c r="U2920" s="3"/>
      <c r="V2920" s="3"/>
      <c r="W2920" s="3"/>
      <c r="X2920" s="3">
        <v>2919</v>
      </c>
    </row>
    <row r="2921" spans="1:24" x14ac:dyDescent="0.75">
      <c r="A2921" s="3"/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3"/>
      <c r="W2921" s="3"/>
      <c r="X2921" s="3">
        <v>2920</v>
      </c>
    </row>
    <row r="2922" spans="1:24" x14ac:dyDescent="0.75">
      <c r="A2922" s="3"/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3"/>
      <c r="W2922" s="3"/>
      <c r="X2922" s="3">
        <v>2921</v>
      </c>
    </row>
    <row r="2923" spans="1:24" x14ac:dyDescent="0.75">
      <c r="A2923" s="3"/>
      <c r="B2923" s="3"/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3"/>
      <c r="W2923" s="3"/>
      <c r="X2923" s="3">
        <v>2922</v>
      </c>
    </row>
    <row r="2924" spans="1:24" x14ac:dyDescent="0.75">
      <c r="A2924" s="3"/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  <c r="S2924" s="3"/>
      <c r="T2924" s="3"/>
      <c r="U2924" s="3"/>
      <c r="V2924" s="3"/>
      <c r="W2924" s="3"/>
      <c r="X2924" s="3">
        <v>2923</v>
      </c>
    </row>
    <row r="2925" spans="1:24" x14ac:dyDescent="0.75">
      <c r="A2925" s="3"/>
      <c r="B2925" s="3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3"/>
      <c r="W2925" s="3"/>
      <c r="X2925" s="3">
        <v>2924</v>
      </c>
    </row>
    <row r="2926" spans="1:24" x14ac:dyDescent="0.75">
      <c r="A2926" s="3"/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3"/>
      <c r="W2926" s="3"/>
      <c r="X2926" s="3">
        <v>2925</v>
      </c>
    </row>
    <row r="2927" spans="1:24" x14ac:dyDescent="0.75">
      <c r="A2927" s="3"/>
      <c r="B2927" s="3"/>
      <c r="C2927" s="3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  <c r="X2927" s="3">
        <v>2926</v>
      </c>
    </row>
    <row r="2928" spans="1:24" x14ac:dyDescent="0.75">
      <c r="A2928" s="3"/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  <c r="S2928" s="3"/>
      <c r="T2928" s="3"/>
      <c r="U2928" s="3"/>
      <c r="V2928" s="3"/>
      <c r="W2928" s="3"/>
      <c r="X2928" s="3">
        <v>2927</v>
      </c>
    </row>
    <row r="2929" spans="1:24" x14ac:dyDescent="0.75">
      <c r="A2929" s="3"/>
      <c r="B2929" s="3"/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3"/>
      <c r="W2929" s="3"/>
      <c r="X2929" s="3">
        <v>2928</v>
      </c>
    </row>
    <row r="2930" spans="1:24" x14ac:dyDescent="0.75">
      <c r="A2930" s="3"/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  <c r="T2930" s="3"/>
      <c r="U2930" s="3"/>
      <c r="V2930" s="3"/>
      <c r="W2930" s="3"/>
      <c r="X2930" s="3">
        <v>2929</v>
      </c>
    </row>
    <row r="2931" spans="1:24" x14ac:dyDescent="0.75">
      <c r="A2931" s="3"/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  <c r="S2931" s="3"/>
      <c r="T2931" s="3"/>
      <c r="U2931" s="3"/>
      <c r="V2931" s="3"/>
      <c r="W2931" s="3"/>
      <c r="X2931" s="3">
        <v>2930</v>
      </c>
    </row>
    <row r="2932" spans="1:24" x14ac:dyDescent="0.75">
      <c r="A2932" s="3"/>
      <c r="B2932" s="3"/>
      <c r="C2932" s="3"/>
      <c r="D2932" s="3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  <c r="S2932" s="3"/>
      <c r="T2932" s="3"/>
      <c r="U2932" s="3"/>
      <c r="V2932" s="3"/>
      <c r="W2932" s="3"/>
      <c r="X2932" s="3">
        <v>2931</v>
      </c>
    </row>
    <row r="2933" spans="1:24" x14ac:dyDescent="0.75">
      <c r="A2933" s="3"/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3"/>
      <c r="W2933" s="3"/>
      <c r="X2933" s="3">
        <v>2932</v>
      </c>
    </row>
    <row r="2934" spans="1:24" x14ac:dyDescent="0.75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  <c r="T2934" s="3"/>
      <c r="U2934" s="3"/>
      <c r="V2934" s="3"/>
      <c r="W2934" s="3"/>
      <c r="X2934" s="3">
        <v>2933</v>
      </c>
    </row>
    <row r="2935" spans="1:24" x14ac:dyDescent="0.75">
      <c r="A2935" s="3"/>
      <c r="B2935" s="3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  <c r="S2935" s="3"/>
      <c r="T2935" s="3"/>
      <c r="U2935" s="3"/>
      <c r="V2935" s="3"/>
      <c r="W2935" s="3"/>
      <c r="X2935" s="3">
        <v>2934</v>
      </c>
    </row>
    <row r="2936" spans="1:24" x14ac:dyDescent="0.75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  <c r="S2936" s="3"/>
      <c r="T2936" s="3"/>
      <c r="U2936" s="3"/>
      <c r="V2936" s="3"/>
      <c r="W2936" s="3"/>
      <c r="X2936" s="3">
        <v>2935</v>
      </c>
    </row>
    <row r="2937" spans="1:24" x14ac:dyDescent="0.75">
      <c r="A2937" s="3"/>
      <c r="B2937" s="3"/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3"/>
      <c r="W2937" s="3"/>
      <c r="X2937" s="3">
        <v>2936</v>
      </c>
    </row>
    <row r="2938" spans="1:24" x14ac:dyDescent="0.75">
      <c r="A2938" s="3"/>
      <c r="B2938" s="3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3"/>
      <c r="W2938" s="3"/>
      <c r="X2938" s="3">
        <v>2937</v>
      </c>
    </row>
    <row r="2939" spans="1:24" x14ac:dyDescent="0.75">
      <c r="A2939" s="3"/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  <c r="S2939" s="3"/>
      <c r="T2939" s="3"/>
      <c r="U2939" s="3"/>
      <c r="V2939" s="3"/>
      <c r="W2939" s="3"/>
      <c r="X2939" s="3">
        <v>2938</v>
      </c>
    </row>
    <row r="2940" spans="1:24" x14ac:dyDescent="0.75">
      <c r="A2940" s="3"/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  <c r="S2940" s="3"/>
      <c r="T2940" s="3"/>
      <c r="U2940" s="3"/>
      <c r="V2940" s="3"/>
      <c r="W2940" s="3"/>
      <c r="X2940" s="3">
        <v>2939</v>
      </c>
    </row>
    <row r="2941" spans="1:24" x14ac:dyDescent="0.75">
      <c r="A2941" s="3"/>
      <c r="B2941" s="3"/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3"/>
      <c r="W2941" s="3"/>
      <c r="X2941" s="3">
        <v>2940</v>
      </c>
    </row>
    <row r="2942" spans="1:24" x14ac:dyDescent="0.75">
      <c r="A2942" s="3"/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  <c r="T2942" s="3"/>
      <c r="U2942" s="3"/>
      <c r="V2942" s="3"/>
      <c r="W2942" s="3"/>
      <c r="X2942" s="3">
        <v>2941</v>
      </c>
    </row>
    <row r="2943" spans="1:24" x14ac:dyDescent="0.75">
      <c r="A2943" s="3"/>
      <c r="B2943" s="3"/>
      <c r="C2943" s="3"/>
      <c r="D2943" s="3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  <c r="S2943" s="3"/>
      <c r="T2943" s="3"/>
      <c r="U2943" s="3"/>
      <c r="V2943" s="3"/>
      <c r="W2943" s="3"/>
      <c r="X2943" s="3">
        <v>2942</v>
      </c>
    </row>
    <row r="2944" spans="1:24" x14ac:dyDescent="0.75">
      <c r="A2944" s="3"/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  <c r="S2944" s="3"/>
      <c r="T2944" s="3"/>
      <c r="U2944" s="3"/>
      <c r="V2944" s="3"/>
      <c r="W2944" s="3"/>
      <c r="X2944" s="3">
        <v>2943</v>
      </c>
    </row>
    <row r="2945" spans="1:24" x14ac:dyDescent="0.75">
      <c r="A2945" s="3"/>
      <c r="B2945" s="3"/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3"/>
      <c r="W2945" s="3"/>
      <c r="X2945" s="3">
        <v>2944</v>
      </c>
    </row>
    <row r="2946" spans="1:24" x14ac:dyDescent="0.75">
      <c r="A2946" s="3"/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  <c r="T2946" s="3"/>
      <c r="U2946" s="3"/>
      <c r="V2946" s="3"/>
      <c r="W2946" s="3"/>
      <c r="X2946" s="3">
        <v>2945</v>
      </c>
    </row>
    <row r="2947" spans="1:24" x14ac:dyDescent="0.75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  <c r="S2947" s="3"/>
      <c r="T2947" s="3"/>
      <c r="U2947" s="3"/>
      <c r="V2947" s="3"/>
      <c r="W2947" s="3"/>
      <c r="X2947" s="3">
        <v>2946</v>
      </c>
    </row>
    <row r="2948" spans="1:24" x14ac:dyDescent="0.75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3"/>
      <c r="W2948" s="3"/>
      <c r="X2948" s="3">
        <v>2947</v>
      </c>
    </row>
    <row r="2949" spans="1:24" x14ac:dyDescent="0.75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3"/>
      <c r="W2949" s="3"/>
      <c r="X2949" s="3">
        <v>2948</v>
      </c>
    </row>
    <row r="2950" spans="1:24" x14ac:dyDescent="0.75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  <c r="T2950" s="3"/>
      <c r="U2950" s="3"/>
      <c r="V2950" s="3"/>
      <c r="W2950" s="3"/>
      <c r="X2950" s="3">
        <v>2949</v>
      </c>
    </row>
    <row r="2951" spans="1:24" x14ac:dyDescent="0.75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  <c r="S2951" s="3"/>
      <c r="T2951" s="3"/>
      <c r="U2951" s="3"/>
      <c r="V2951" s="3"/>
      <c r="W2951" s="3"/>
      <c r="X2951" s="3">
        <v>2950</v>
      </c>
    </row>
    <row r="2952" spans="1:24" x14ac:dyDescent="0.75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  <c r="S2952" s="3"/>
      <c r="T2952" s="3"/>
      <c r="U2952" s="3"/>
      <c r="V2952" s="3"/>
      <c r="W2952" s="3"/>
      <c r="X2952" s="3">
        <v>2951</v>
      </c>
    </row>
    <row r="2953" spans="1:24" x14ac:dyDescent="0.75">
      <c r="A2953" s="3"/>
      <c r="B2953" s="3"/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3"/>
      <c r="W2953" s="3"/>
      <c r="X2953" s="3">
        <v>2952</v>
      </c>
    </row>
    <row r="2954" spans="1:24" x14ac:dyDescent="0.75">
      <c r="A2954" s="3"/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3"/>
      <c r="W2954" s="3"/>
      <c r="X2954" s="3">
        <v>2953</v>
      </c>
    </row>
    <row r="2955" spans="1:24" x14ac:dyDescent="0.75">
      <c r="A2955" s="3"/>
      <c r="B2955" s="3"/>
      <c r="C2955" s="3"/>
      <c r="D2955" s="3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  <c r="S2955" s="3"/>
      <c r="T2955" s="3"/>
      <c r="U2955" s="3"/>
      <c r="V2955" s="3"/>
      <c r="W2955" s="3"/>
      <c r="X2955" s="3">
        <v>2954</v>
      </c>
    </row>
    <row r="2956" spans="1:24" x14ac:dyDescent="0.75">
      <c r="A2956" s="3"/>
      <c r="B2956" s="3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  <c r="S2956" s="3"/>
      <c r="T2956" s="3"/>
      <c r="U2956" s="3"/>
      <c r="V2956" s="3"/>
      <c r="W2956" s="3"/>
      <c r="X2956" s="3">
        <v>2955</v>
      </c>
    </row>
    <row r="2957" spans="1:24" x14ac:dyDescent="0.75">
      <c r="A2957" s="3"/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3"/>
      <c r="W2957" s="3"/>
      <c r="X2957" s="3">
        <v>2956</v>
      </c>
    </row>
    <row r="2958" spans="1:24" x14ac:dyDescent="0.75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3"/>
      <c r="W2958" s="3"/>
      <c r="X2958" s="3">
        <v>2957</v>
      </c>
    </row>
    <row r="2959" spans="1:24" x14ac:dyDescent="0.75">
      <c r="A2959" s="3"/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  <c r="S2959" s="3"/>
      <c r="T2959" s="3"/>
      <c r="U2959" s="3"/>
      <c r="V2959" s="3"/>
      <c r="W2959" s="3"/>
      <c r="X2959" s="3">
        <v>2958</v>
      </c>
    </row>
    <row r="2960" spans="1:24" x14ac:dyDescent="0.75">
      <c r="A2960" s="3"/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  <c r="S2960" s="3"/>
      <c r="T2960" s="3"/>
      <c r="U2960" s="3"/>
      <c r="V2960" s="3"/>
      <c r="W2960" s="3"/>
      <c r="X2960" s="3">
        <v>2959</v>
      </c>
    </row>
    <row r="2961" spans="1:24" x14ac:dyDescent="0.75">
      <c r="A2961" s="3"/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3"/>
      <c r="W2961" s="3"/>
      <c r="X2961" s="3">
        <v>2960</v>
      </c>
    </row>
    <row r="2962" spans="1:24" x14ac:dyDescent="0.75">
      <c r="A2962" s="3"/>
      <c r="B2962" s="3"/>
      <c r="C2962" s="3"/>
      <c r="D2962" s="3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  <c r="S2962" s="3"/>
      <c r="T2962" s="3"/>
      <c r="U2962" s="3"/>
      <c r="V2962" s="3"/>
      <c r="W2962" s="3"/>
      <c r="X2962" s="3">
        <v>2961</v>
      </c>
    </row>
    <row r="2963" spans="1:24" x14ac:dyDescent="0.75">
      <c r="A2963" s="3"/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  <c r="T2963" s="3"/>
      <c r="U2963" s="3"/>
      <c r="V2963" s="3"/>
      <c r="W2963" s="3"/>
      <c r="X2963" s="3">
        <v>2962</v>
      </c>
    </row>
    <row r="2964" spans="1:24" x14ac:dyDescent="0.75">
      <c r="A2964" s="3"/>
      <c r="B2964" s="3"/>
      <c r="C2964" s="3"/>
      <c r="D2964" s="3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  <c r="S2964" s="3"/>
      <c r="T2964" s="3"/>
      <c r="U2964" s="3"/>
      <c r="V2964" s="3"/>
      <c r="W2964" s="3"/>
      <c r="X2964" s="3">
        <v>2963</v>
      </c>
    </row>
    <row r="2965" spans="1:24" x14ac:dyDescent="0.75">
      <c r="A2965" s="3"/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3"/>
      <c r="W2965" s="3"/>
      <c r="X2965" s="3">
        <v>2964</v>
      </c>
    </row>
    <row r="2966" spans="1:24" x14ac:dyDescent="0.75">
      <c r="A2966" s="3"/>
      <c r="B2966" s="3"/>
      <c r="C2966" s="3"/>
      <c r="D2966" s="3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  <c r="S2966" s="3"/>
      <c r="T2966" s="3"/>
      <c r="U2966" s="3"/>
      <c r="V2966" s="3"/>
      <c r="W2966" s="3"/>
      <c r="X2966" s="3">
        <v>2965</v>
      </c>
    </row>
    <row r="2967" spans="1:24" x14ac:dyDescent="0.75">
      <c r="A2967" s="3"/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  <c r="T2967" s="3"/>
      <c r="U2967" s="3"/>
      <c r="V2967" s="3"/>
      <c r="W2967" s="3"/>
      <c r="X2967" s="3">
        <v>2966</v>
      </c>
    </row>
    <row r="2968" spans="1:24" x14ac:dyDescent="0.75">
      <c r="A2968" s="3"/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  <c r="S2968" s="3"/>
      <c r="T2968" s="3"/>
      <c r="U2968" s="3"/>
      <c r="V2968" s="3"/>
      <c r="W2968" s="3"/>
      <c r="X2968" s="3">
        <v>2967</v>
      </c>
    </row>
    <row r="2969" spans="1:24" x14ac:dyDescent="0.75">
      <c r="A2969" s="3"/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  <c r="X2969" s="3">
        <v>2968</v>
      </c>
    </row>
    <row r="2970" spans="1:24" x14ac:dyDescent="0.75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  <c r="X2970" s="3">
        <v>2969</v>
      </c>
    </row>
    <row r="2971" spans="1:24" x14ac:dyDescent="0.75">
      <c r="A2971" s="3"/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  <c r="T2971" s="3"/>
      <c r="U2971" s="3"/>
      <c r="V2971" s="3"/>
      <c r="W2971" s="3"/>
      <c r="X2971" s="3">
        <v>2970</v>
      </c>
    </row>
    <row r="2972" spans="1:24" x14ac:dyDescent="0.75">
      <c r="A2972" s="3"/>
      <c r="B2972" s="3"/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3"/>
      <c r="W2972" s="3"/>
      <c r="X2972" s="3">
        <v>2971</v>
      </c>
    </row>
    <row r="2973" spans="1:24" x14ac:dyDescent="0.75">
      <c r="A2973" s="3"/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3"/>
      <c r="W2973" s="3"/>
      <c r="X2973" s="3">
        <v>2972</v>
      </c>
    </row>
    <row r="2974" spans="1:24" x14ac:dyDescent="0.75">
      <c r="A2974" s="3"/>
      <c r="B2974" s="3"/>
      <c r="C2974" s="3"/>
      <c r="D2974" s="3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  <c r="S2974" s="3"/>
      <c r="T2974" s="3"/>
      <c r="U2974" s="3"/>
      <c r="V2974" s="3"/>
      <c r="W2974" s="3"/>
      <c r="X2974" s="3">
        <v>2973</v>
      </c>
    </row>
    <row r="2975" spans="1:24" x14ac:dyDescent="0.75">
      <c r="A2975" s="3"/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  <c r="T2975" s="3"/>
      <c r="U2975" s="3"/>
      <c r="V2975" s="3"/>
      <c r="W2975" s="3"/>
      <c r="X2975" s="3">
        <v>2974</v>
      </c>
    </row>
    <row r="2976" spans="1:24" x14ac:dyDescent="0.75">
      <c r="A2976" s="3"/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  <c r="S2976" s="3"/>
      <c r="T2976" s="3"/>
      <c r="U2976" s="3"/>
      <c r="V2976" s="3"/>
      <c r="W2976" s="3"/>
      <c r="X2976" s="3">
        <v>2975</v>
      </c>
    </row>
    <row r="2977" spans="1:24" x14ac:dyDescent="0.75">
      <c r="A2977" s="3"/>
      <c r="B2977" s="3"/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3"/>
      <c r="W2977" s="3"/>
      <c r="X2977" s="3">
        <v>2976</v>
      </c>
    </row>
    <row r="2978" spans="1:24" x14ac:dyDescent="0.75">
      <c r="A2978" s="3"/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  <c r="S2978" s="3"/>
      <c r="T2978" s="3"/>
      <c r="U2978" s="3"/>
      <c r="V2978" s="3"/>
      <c r="W2978" s="3"/>
      <c r="X2978" s="3">
        <v>2977</v>
      </c>
    </row>
    <row r="2979" spans="1:24" x14ac:dyDescent="0.75">
      <c r="A2979" s="3"/>
      <c r="B2979" s="3"/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  <c r="T2979" s="3"/>
      <c r="U2979" s="3"/>
      <c r="V2979" s="3"/>
      <c r="W2979" s="3"/>
      <c r="X2979" s="3">
        <v>2978</v>
      </c>
    </row>
    <row r="2980" spans="1:24" x14ac:dyDescent="0.75">
      <c r="A2980" s="3"/>
      <c r="B2980" s="3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  <c r="S2980" s="3"/>
      <c r="T2980" s="3"/>
      <c r="U2980" s="3"/>
      <c r="V2980" s="3"/>
      <c r="W2980" s="3"/>
      <c r="X2980" s="3">
        <v>2979</v>
      </c>
    </row>
    <row r="2981" spans="1:24" x14ac:dyDescent="0.75">
      <c r="A2981" s="3"/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3"/>
      <c r="W2981" s="3"/>
      <c r="X2981" s="3">
        <v>2980</v>
      </c>
    </row>
    <row r="2982" spans="1:24" x14ac:dyDescent="0.75">
      <c r="A2982" s="3"/>
      <c r="B2982" s="3"/>
      <c r="C2982" s="3"/>
      <c r="D2982" s="3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  <c r="S2982" s="3"/>
      <c r="T2982" s="3"/>
      <c r="U2982" s="3"/>
      <c r="V2982" s="3"/>
      <c r="W2982" s="3"/>
      <c r="X2982" s="3">
        <v>2981</v>
      </c>
    </row>
    <row r="2983" spans="1:24" x14ac:dyDescent="0.75">
      <c r="A2983" s="3"/>
      <c r="B2983" s="3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  <c r="S2983" s="3"/>
      <c r="T2983" s="3"/>
      <c r="U2983" s="3"/>
      <c r="V2983" s="3"/>
      <c r="W2983" s="3"/>
      <c r="X2983" s="3">
        <v>2982</v>
      </c>
    </row>
    <row r="2984" spans="1:24" x14ac:dyDescent="0.75">
      <c r="A2984" s="3"/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  <c r="S2984" s="3"/>
      <c r="T2984" s="3"/>
      <c r="U2984" s="3"/>
      <c r="V2984" s="3"/>
      <c r="W2984" s="3"/>
      <c r="X2984" s="3">
        <v>2983</v>
      </c>
    </row>
    <row r="2985" spans="1:24" x14ac:dyDescent="0.75">
      <c r="A2985" s="3"/>
      <c r="B2985" s="3"/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3"/>
      <c r="W2985" s="3"/>
      <c r="X2985" s="3">
        <v>2984</v>
      </c>
    </row>
    <row r="2986" spans="1:24" x14ac:dyDescent="0.75">
      <c r="A2986" s="3"/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3"/>
      <c r="W2986" s="3"/>
      <c r="X2986" s="3">
        <v>2985</v>
      </c>
    </row>
    <row r="2987" spans="1:24" x14ac:dyDescent="0.75">
      <c r="A2987" s="3"/>
      <c r="B2987" s="3"/>
      <c r="C2987" s="3"/>
      <c r="D2987" s="3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3"/>
      <c r="W2987" s="3"/>
      <c r="X2987" s="3">
        <v>2986</v>
      </c>
    </row>
    <row r="2988" spans="1:24" x14ac:dyDescent="0.75">
      <c r="A2988" s="3"/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  <c r="S2988" s="3"/>
      <c r="T2988" s="3"/>
      <c r="U2988" s="3"/>
      <c r="V2988" s="3"/>
      <c r="W2988" s="3"/>
      <c r="X2988" s="3">
        <v>2987</v>
      </c>
    </row>
    <row r="2989" spans="1:24" x14ac:dyDescent="0.75">
      <c r="A2989" s="3"/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3"/>
      <c r="W2989" s="3"/>
      <c r="X2989" s="3">
        <v>2988</v>
      </c>
    </row>
    <row r="2990" spans="1:24" x14ac:dyDescent="0.75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  <c r="S2990" s="3"/>
      <c r="T2990" s="3"/>
      <c r="U2990" s="3"/>
      <c r="V2990" s="3"/>
      <c r="W2990" s="3"/>
      <c r="X2990" s="3">
        <v>2989</v>
      </c>
    </row>
    <row r="2991" spans="1:24" x14ac:dyDescent="0.75">
      <c r="A2991" s="3"/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  <c r="S2991" s="3"/>
      <c r="T2991" s="3"/>
      <c r="U2991" s="3"/>
      <c r="V2991" s="3"/>
      <c r="W2991" s="3"/>
      <c r="X2991" s="3">
        <v>2990</v>
      </c>
    </row>
    <row r="2992" spans="1:24" x14ac:dyDescent="0.75">
      <c r="A2992" s="3"/>
      <c r="B2992" s="3"/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  <c r="T2992" s="3"/>
      <c r="U2992" s="3"/>
      <c r="V2992" s="3"/>
      <c r="W2992" s="3"/>
      <c r="X2992" s="3">
        <v>2991</v>
      </c>
    </row>
    <row r="2993" spans="1:24" x14ac:dyDescent="0.75">
      <c r="A2993" s="3"/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3"/>
      <c r="W2993" s="3"/>
      <c r="X2993" s="3">
        <v>2992</v>
      </c>
    </row>
    <row r="2994" spans="1:24" x14ac:dyDescent="0.75">
      <c r="A2994" s="3"/>
      <c r="B2994" s="3"/>
      <c r="C2994" s="3"/>
      <c r="D2994" s="3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  <c r="S2994" s="3"/>
      <c r="T2994" s="3"/>
      <c r="U2994" s="3"/>
      <c r="V2994" s="3"/>
      <c r="W2994" s="3"/>
      <c r="X2994" s="3">
        <v>2993</v>
      </c>
    </row>
    <row r="2995" spans="1:24" x14ac:dyDescent="0.75">
      <c r="A2995" s="3"/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  <c r="S2995" s="3"/>
      <c r="T2995" s="3"/>
      <c r="U2995" s="3"/>
      <c r="V2995" s="3"/>
      <c r="W2995" s="3"/>
      <c r="X2995" s="3">
        <v>2994</v>
      </c>
    </row>
    <row r="2996" spans="1:24" x14ac:dyDescent="0.75">
      <c r="A2996" s="3"/>
      <c r="B2996" s="3"/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  <c r="T2996" s="3"/>
      <c r="U2996" s="3"/>
      <c r="V2996" s="3"/>
      <c r="W2996" s="3"/>
      <c r="X2996" s="3">
        <v>2995</v>
      </c>
    </row>
    <row r="2997" spans="1:24" x14ac:dyDescent="0.75">
      <c r="A2997" s="3"/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3"/>
      <c r="W2997" s="3"/>
      <c r="X2997" s="3">
        <v>2996</v>
      </c>
    </row>
    <row r="2998" spans="1:24" x14ac:dyDescent="0.75">
      <c r="A2998" s="3"/>
      <c r="B2998" s="3"/>
      <c r="C2998" s="3"/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  <c r="S2998" s="3"/>
      <c r="T2998" s="3"/>
      <c r="U2998" s="3"/>
      <c r="V2998" s="3"/>
      <c r="W2998" s="3"/>
      <c r="X2998" s="3">
        <v>2997</v>
      </c>
    </row>
    <row r="2999" spans="1:24" x14ac:dyDescent="0.75">
      <c r="A2999" s="3"/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  <c r="S2999" s="3"/>
      <c r="T2999" s="3"/>
      <c r="U2999" s="3"/>
      <c r="V2999" s="3"/>
      <c r="W2999" s="3"/>
      <c r="X2999" s="3">
        <v>2998</v>
      </c>
    </row>
    <row r="3000" spans="1:24" x14ac:dyDescent="0.75">
      <c r="A3000" s="3"/>
      <c r="B3000" s="3"/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  <c r="T3000" s="3"/>
      <c r="U3000" s="3"/>
      <c r="V3000" s="3"/>
      <c r="W3000" s="3"/>
      <c r="X3000" s="3">
        <v>2999</v>
      </c>
    </row>
    <row r="3001" spans="1:24" x14ac:dyDescent="0.75">
      <c r="A3001" s="3"/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3"/>
      <c r="W3001" s="3"/>
      <c r="X3001" s="3">
        <v>3000</v>
      </c>
    </row>
    <row r="3002" spans="1:24" x14ac:dyDescent="0.75">
      <c r="A3002" s="3"/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3"/>
      <c r="W3002" s="3"/>
      <c r="X3002" s="3">
        <v>3001</v>
      </c>
    </row>
    <row r="3003" spans="1:24" x14ac:dyDescent="0.75">
      <c r="A3003" s="3"/>
      <c r="B3003" s="3"/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  <c r="S3003" s="3"/>
      <c r="T3003" s="3"/>
      <c r="U3003" s="3"/>
      <c r="V3003" s="3"/>
      <c r="W3003" s="3"/>
      <c r="X3003" s="3">
        <v>3002</v>
      </c>
    </row>
    <row r="3004" spans="1:24" x14ac:dyDescent="0.75">
      <c r="A3004" s="3"/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  <c r="S3004" s="3"/>
      <c r="T3004" s="3"/>
      <c r="U3004" s="3"/>
      <c r="V3004" s="3"/>
      <c r="W3004" s="3"/>
      <c r="X3004" s="3">
        <v>3003</v>
      </c>
    </row>
    <row r="3005" spans="1:24" x14ac:dyDescent="0.75">
      <c r="A3005" s="3"/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3"/>
      <c r="W3005" s="3"/>
      <c r="X3005" s="3">
        <v>3004</v>
      </c>
    </row>
    <row r="3006" spans="1:24" x14ac:dyDescent="0.75">
      <c r="A3006" s="3"/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  <c r="S3006" s="3"/>
      <c r="T3006" s="3"/>
      <c r="U3006" s="3"/>
      <c r="V3006" s="3"/>
      <c r="W3006" s="3"/>
      <c r="X3006" s="3">
        <v>3005</v>
      </c>
    </row>
    <row r="3007" spans="1:24" x14ac:dyDescent="0.75">
      <c r="A3007" s="3"/>
      <c r="B3007" s="3"/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  <c r="S3007" s="3"/>
      <c r="T3007" s="3"/>
      <c r="U3007" s="3"/>
      <c r="V3007" s="3"/>
      <c r="W3007" s="3"/>
      <c r="X3007" s="3">
        <v>3006</v>
      </c>
    </row>
    <row r="3008" spans="1:24" x14ac:dyDescent="0.75">
      <c r="A3008" s="3"/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  <c r="S3008" s="3"/>
      <c r="T3008" s="3"/>
      <c r="U3008" s="3"/>
      <c r="V3008" s="3"/>
      <c r="W3008" s="3"/>
      <c r="X3008" s="3">
        <v>3007</v>
      </c>
    </row>
    <row r="3009" spans="1:24" x14ac:dyDescent="0.75">
      <c r="A3009" s="3"/>
      <c r="B3009" s="3"/>
      <c r="C3009" s="3"/>
      <c r="D3009" s="3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  <c r="S3009" s="3"/>
      <c r="T3009" s="3"/>
      <c r="U3009" s="3"/>
      <c r="V3009" s="3"/>
      <c r="W3009" s="3"/>
      <c r="X3009" s="3">
        <v>3008</v>
      </c>
    </row>
    <row r="3010" spans="1:24" x14ac:dyDescent="0.75">
      <c r="A3010" s="3"/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  <c r="S3010" s="3"/>
      <c r="T3010" s="3"/>
      <c r="U3010" s="3"/>
      <c r="V3010" s="3"/>
      <c r="W3010" s="3"/>
      <c r="X3010" s="3">
        <v>3009</v>
      </c>
    </row>
    <row r="3011" spans="1:24" x14ac:dyDescent="0.75">
      <c r="A3011" s="3"/>
      <c r="B3011" s="3"/>
      <c r="C3011" s="3"/>
      <c r="D3011" s="3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  <c r="S3011" s="3"/>
      <c r="T3011" s="3"/>
      <c r="U3011" s="3"/>
      <c r="V3011" s="3"/>
      <c r="W3011" s="3"/>
      <c r="X3011" s="3">
        <v>3010</v>
      </c>
    </row>
    <row r="3012" spans="1:24" x14ac:dyDescent="0.75">
      <c r="A3012" s="3"/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  <c r="S3012" s="3"/>
      <c r="T3012" s="3"/>
      <c r="U3012" s="3"/>
      <c r="V3012" s="3"/>
      <c r="W3012" s="3"/>
      <c r="X3012" s="3">
        <v>3011</v>
      </c>
    </row>
    <row r="3013" spans="1:24" x14ac:dyDescent="0.75">
      <c r="A3013" s="3"/>
      <c r="B3013" s="3"/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  <c r="T3013" s="3"/>
      <c r="U3013" s="3"/>
      <c r="V3013" s="3"/>
      <c r="W3013" s="3"/>
      <c r="X3013" s="3">
        <v>3012</v>
      </c>
    </row>
    <row r="3014" spans="1:24" x14ac:dyDescent="0.75">
      <c r="A3014" s="3"/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  <c r="S3014" s="3"/>
      <c r="T3014" s="3"/>
      <c r="U3014" s="3"/>
      <c r="V3014" s="3"/>
      <c r="W3014" s="3"/>
      <c r="X3014" s="3">
        <v>3013</v>
      </c>
    </row>
    <row r="3015" spans="1:24" x14ac:dyDescent="0.75">
      <c r="A3015" s="3"/>
      <c r="B3015" s="3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3"/>
      <c r="W3015" s="3"/>
      <c r="X3015" s="3">
        <v>3014</v>
      </c>
    </row>
    <row r="3016" spans="1:24" x14ac:dyDescent="0.75">
      <c r="A3016" s="3"/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  <c r="S3016" s="3"/>
      <c r="T3016" s="3"/>
      <c r="U3016" s="3"/>
      <c r="V3016" s="3"/>
      <c r="W3016" s="3"/>
      <c r="X3016" s="3">
        <v>3015</v>
      </c>
    </row>
    <row r="3017" spans="1:24" x14ac:dyDescent="0.75">
      <c r="A3017" s="3"/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3"/>
      <c r="W3017" s="3"/>
      <c r="X3017" s="3">
        <v>3016</v>
      </c>
    </row>
    <row r="3018" spans="1:24" x14ac:dyDescent="0.75">
      <c r="A3018" s="3"/>
      <c r="B3018" s="3"/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3"/>
      <c r="W3018" s="3"/>
      <c r="X3018" s="3">
        <v>3017</v>
      </c>
    </row>
    <row r="3019" spans="1:24" x14ac:dyDescent="0.75">
      <c r="A3019" s="3"/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  <c r="S3019" s="3"/>
      <c r="T3019" s="3"/>
      <c r="U3019" s="3"/>
      <c r="V3019" s="3"/>
      <c r="W3019" s="3"/>
      <c r="X3019" s="3">
        <v>3018</v>
      </c>
    </row>
    <row r="3020" spans="1:24" x14ac:dyDescent="0.75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  <c r="S3020" s="3"/>
      <c r="T3020" s="3"/>
      <c r="U3020" s="3"/>
      <c r="V3020" s="3"/>
      <c r="W3020" s="3"/>
      <c r="X3020" s="3">
        <v>3019</v>
      </c>
    </row>
    <row r="3021" spans="1:24" x14ac:dyDescent="0.75">
      <c r="A3021" s="3"/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  <c r="S3021" s="3"/>
      <c r="T3021" s="3"/>
      <c r="U3021" s="3"/>
      <c r="V3021" s="3"/>
      <c r="W3021" s="3"/>
      <c r="X3021" s="3">
        <v>3020</v>
      </c>
    </row>
    <row r="3022" spans="1:24" x14ac:dyDescent="0.75">
      <c r="A3022" s="3"/>
      <c r="B3022" s="3"/>
      <c r="C3022" s="3"/>
      <c r="D3022" s="3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  <c r="S3022" s="3"/>
      <c r="T3022" s="3"/>
      <c r="U3022" s="3"/>
      <c r="V3022" s="3"/>
      <c r="W3022" s="3"/>
      <c r="X3022" s="3">
        <v>3021</v>
      </c>
    </row>
    <row r="3023" spans="1:24" x14ac:dyDescent="0.75">
      <c r="A3023" s="3"/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  <c r="S3023" s="3"/>
      <c r="T3023" s="3"/>
      <c r="U3023" s="3"/>
      <c r="V3023" s="3"/>
      <c r="W3023" s="3"/>
      <c r="X3023" s="3">
        <v>3022</v>
      </c>
    </row>
    <row r="3024" spans="1:24" x14ac:dyDescent="0.75">
      <c r="A3024" s="3"/>
      <c r="B3024" s="3"/>
      <c r="C3024" s="3"/>
      <c r="D3024" s="3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  <c r="S3024" s="3"/>
      <c r="T3024" s="3"/>
      <c r="U3024" s="3"/>
      <c r="V3024" s="3"/>
      <c r="W3024" s="3"/>
      <c r="X3024" s="3">
        <v>3023</v>
      </c>
    </row>
    <row r="3025" spans="1:24" x14ac:dyDescent="0.75">
      <c r="A3025" s="3"/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  <c r="S3025" s="3"/>
      <c r="T3025" s="3"/>
      <c r="U3025" s="3"/>
      <c r="V3025" s="3"/>
      <c r="W3025" s="3"/>
      <c r="X3025" s="3">
        <v>3024</v>
      </c>
    </row>
    <row r="3026" spans="1:24" x14ac:dyDescent="0.75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  <c r="S3026" s="3"/>
      <c r="T3026" s="3"/>
      <c r="U3026" s="3"/>
      <c r="V3026" s="3"/>
      <c r="W3026" s="3"/>
      <c r="X3026" s="3">
        <v>3025</v>
      </c>
    </row>
    <row r="3027" spans="1:24" x14ac:dyDescent="0.75">
      <c r="A3027" s="3"/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  <c r="S3027" s="3"/>
      <c r="T3027" s="3"/>
      <c r="U3027" s="3"/>
      <c r="V3027" s="3"/>
      <c r="W3027" s="3"/>
      <c r="X3027" s="3">
        <v>3026</v>
      </c>
    </row>
    <row r="3028" spans="1:24" x14ac:dyDescent="0.75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3"/>
      <c r="U3028" s="3"/>
      <c r="V3028" s="3"/>
      <c r="W3028" s="3"/>
      <c r="X3028" s="3">
        <v>3027</v>
      </c>
    </row>
    <row r="3029" spans="1:24" x14ac:dyDescent="0.75">
      <c r="A3029" s="3"/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3"/>
      <c r="W3029" s="3"/>
      <c r="X3029" s="3">
        <v>3028</v>
      </c>
    </row>
    <row r="3030" spans="1:24" x14ac:dyDescent="0.75">
      <c r="A3030" s="3"/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  <c r="T3030" s="3"/>
      <c r="U3030" s="3"/>
      <c r="V3030" s="3"/>
      <c r="W3030" s="3"/>
      <c r="X3030" s="3">
        <v>3029</v>
      </c>
    </row>
    <row r="3031" spans="1:24" x14ac:dyDescent="0.75">
      <c r="A3031" s="3"/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3"/>
      <c r="W3031" s="3"/>
      <c r="X3031" s="3">
        <v>3030</v>
      </c>
    </row>
    <row r="3032" spans="1:24" x14ac:dyDescent="0.75">
      <c r="A3032" s="3"/>
      <c r="B3032" s="3"/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3"/>
      <c r="W3032" s="3"/>
      <c r="X3032" s="3">
        <v>3031</v>
      </c>
    </row>
    <row r="3033" spans="1:24" x14ac:dyDescent="0.75">
      <c r="A3033" s="3"/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  <c r="S3033" s="3"/>
      <c r="T3033" s="3"/>
      <c r="U3033" s="3"/>
      <c r="V3033" s="3"/>
      <c r="W3033" s="3"/>
      <c r="X3033" s="3">
        <v>3032</v>
      </c>
    </row>
    <row r="3034" spans="1:24" x14ac:dyDescent="0.75">
      <c r="A3034" s="3"/>
      <c r="B3034" s="3"/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3"/>
      <c r="W3034" s="3"/>
      <c r="X3034" s="3">
        <v>3033</v>
      </c>
    </row>
    <row r="3035" spans="1:24" x14ac:dyDescent="0.75">
      <c r="A3035" s="3"/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  <c r="S3035" s="3"/>
      <c r="T3035" s="3"/>
      <c r="U3035" s="3"/>
      <c r="V3035" s="3"/>
      <c r="W3035" s="3"/>
      <c r="X3035" s="3">
        <v>3034</v>
      </c>
    </row>
    <row r="3036" spans="1:24" x14ac:dyDescent="0.75">
      <c r="A3036" s="3"/>
      <c r="B3036" s="3"/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3"/>
      <c r="W3036" s="3"/>
      <c r="X3036" s="3">
        <v>3035</v>
      </c>
    </row>
    <row r="3037" spans="1:24" x14ac:dyDescent="0.75">
      <c r="A3037" s="3"/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  <c r="S3037" s="3"/>
      <c r="T3037" s="3"/>
      <c r="U3037" s="3"/>
      <c r="V3037" s="3"/>
      <c r="W3037" s="3"/>
      <c r="X3037" s="3">
        <v>3036</v>
      </c>
    </row>
    <row r="3038" spans="1:24" x14ac:dyDescent="0.75">
      <c r="A3038" s="3"/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  <c r="T3038" s="3"/>
      <c r="U3038" s="3"/>
      <c r="V3038" s="3"/>
      <c r="W3038" s="3"/>
      <c r="X3038" s="3">
        <v>3037</v>
      </c>
    </row>
    <row r="3039" spans="1:24" x14ac:dyDescent="0.75">
      <c r="A3039" s="3"/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  <c r="S3039" s="3"/>
      <c r="T3039" s="3"/>
      <c r="U3039" s="3"/>
      <c r="V3039" s="3"/>
      <c r="W3039" s="3"/>
      <c r="X3039" s="3">
        <v>3038</v>
      </c>
    </row>
    <row r="3040" spans="1:24" x14ac:dyDescent="0.75">
      <c r="A3040" s="3"/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3"/>
      <c r="W3040" s="3"/>
      <c r="X3040" s="3">
        <v>3039</v>
      </c>
    </row>
    <row r="3041" spans="1:24" x14ac:dyDescent="0.75">
      <c r="A3041" s="3"/>
      <c r="B3041" s="3"/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  <c r="S3041" s="3"/>
      <c r="T3041" s="3"/>
      <c r="U3041" s="3"/>
      <c r="V3041" s="3"/>
      <c r="W3041" s="3"/>
      <c r="X3041" s="3">
        <v>3040</v>
      </c>
    </row>
    <row r="3042" spans="1:24" x14ac:dyDescent="0.75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  <c r="S3042" s="3"/>
      <c r="T3042" s="3"/>
      <c r="U3042" s="3"/>
      <c r="V3042" s="3"/>
      <c r="W3042" s="3"/>
      <c r="X3042" s="3">
        <v>3041</v>
      </c>
    </row>
    <row r="3043" spans="1:24" x14ac:dyDescent="0.75">
      <c r="A3043" s="3"/>
      <c r="B3043" s="3"/>
      <c r="C3043" s="3"/>
      <c r="D3043" s="3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  <c r="S3043" s="3"/>
      <c r="T3043" s="3"/>
      <c r="U3043" s="3"/>
      <c r="V3043" s="3"/>
      <c r="W3043" s="3"/>
      <c r="X3043" s="3">
        <v>3042</v>
      </c>
    </row>
    <row r="3044" spans="1:24" x14ac:dyDescent="0.75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3"/>
      <c r="W3044" s="3"/>
      <c r="X3044" s="3">
        <v>3043</v>
      </c>
    </row>
    <row r="3045" spans="1:24" x14ac:dyDescent="0.75">
      <c r="A3045" s="3"/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  <c r="S3045" s="3"/>
      <c r="T3045" s="3"/>
      <c r="U3045" s="3"/>
      <c r="V3045" s="3"/>
      <c r="W3045" s="3"/>
      <c r="X3045" s="3">
        <v>3044</v>
      </c>
    </row>
    <row r="3046" spans="1:24" x14ac:dyDescent="0.75">
      <c r="A3046" s="3"/>
      <c r="B3046" s="3"/>
      <c r="C3046" s="3"/>
      <c r="D3046" s="3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  <c r="S3046" s="3"/>
      <c r="T3046" s="3"/>
      <c r="U3046" s="3"/>
      <c r="V3046" s="3"/>
      <c r="W3046" s="3"/>
      <c r="X3046" s="3">
        <v>3045</v>
      </c>
    </row>
    <row r="3047" spans="1:24" x14ac:dyDescent="0.75">
      <c r="A3047" s="3"/>
      <c r="B3047" s="3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  <c r="S3047" s="3"/>
      <c r="T3047" s="3"/>
      <c r="U3047" s="3"/>
      <c r="V3047" s="3"/>
      <c r="W3047" s="3"/>
      <c r="X3047" s="3">
        <v>3046</v>
      </c>
    </row>
    <row r="3048" spans="1:24" x14ac:dyDescent="0.75">
      <c r="A3048" s="3"/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3"/>
      <c r="W3048" s="3"/>
      <c r="X3048" s="3">
        <v>3047</v>
      </c>
    </row>
    <row r="3049" spans="1:24" x14ac:dyDescent="0.75">
      <c r="A3049" s="3"/>
      <c r="B3049" s="3"/>
      <c r="C3049" s="3"/>
      <c r="D3049" s="3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  <c r="S3049" s="3"/>
      <c r="T3049" s="3"/>
      <c r="U3049" s="3"/>
      <c r="V3049" s="3"/>
      <c r="W3049" s="3"/>
      <c r="X3049" s="3">
        <v>3048</v>
      </c>
    </row>
    <row r="3050" spans="1:24" x14ac:dyDescent="0.75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3"/>
      <c r="W3050" s="3"/>
      <c r="X3050" s="3">
        <v>3049</v>
      </c>
    </row>
    <row r="3051" spans="1:24" x14ac:dyDescent="0.75">
      <c r="A3051" s="3"/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  <c r="T3051" s="3"/>
      <c r="U3051" s="3"/>
      <c r="V3051" s="3"/>
      <c r="W3051" s="3"/>
      <c r="X3051" s="3">
        <v>3050</v>
      </c>
    </row>
    <row r="3052" spans="1:24" x14ac:dyDescent="0.75">
      <c r="A3052" s="3"/>
      <c r="B3052" s="3"/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3"/>
      <c r="W3052" s="3"/>
      <c r="X3052" s="3">
        <v>3051</v>
      </c>
    </row>
    <row r="3053" spans="1:24" x14ac:dyDescent="0.75">
      <c r="A3053" s="3"/>
      <c r="B3053" s="3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  <c r="S3053" s="3"/>
      <c r="T3053" s="3"/>
      <c r="U3053" s="3"/>
      <c r="V3053" s="3"/>
      <c r="W3053" s="3"/>
      <c r="X3053" s="3">
        <v>3052</v>
      </c>
    </row>
    <row r="3054" spans="1:24" x14ac:dyDescent="0.75">
      <c r="A3054" s="3"/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  <c r="S3054" s="3"/>
      <c r="T3054" s="3"/>
      <c r="U3054" s="3"/>
      <c r="V3054" s="3"/>
      <c r="W3054" s="3"/>
      <c r="X3054" s="3">
        <v>3053</v>
      </c>
    </row>
    <row r="3055" spans="1:24" x14ac:dyDescent="0.75">
      <c r="A3055" s="3"/>
      <c r="B3055" s="3"/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  <c r="T3055" s="3"/>
      <c r="U3055" s="3"/>
      <c r="V3055" s="3"/>
      <c r="W3055" s="3"/>
      <c r="X3055" s="3">
        <v>3054</v>
      </c>
    </row>
    <row r="3056" spans="1:24" x14ac:dyDescent="0.75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3"/>
      <c r="W3056" s="3"/>
      <c r="X3056" s="3">
        <v>3055</v>
      </c>
    </row>
    <row r="3057" spans="1:24" x14ac:dyDescent="0.75">
      <c r="A3057" s="3"/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  <c r="S3057" s="3"/>
      <c r="T3057" s="3"/>
      <c r="U3057" s="3"/>
      <c r="V3057" s="3"/>
      <c r="W3057" s="3"/>
      <c r="X3057" s="3">
        <v>3056</v>
      </c>
    </row>
    <row r="3058" spans="1:24" x14ac:dyDescent="0.75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  <c r="S3058" s="3"/>
      <c r="T3058" s="3"/>
      <c r="U3058" s="3"/>
      <c r="V3058" s="3"/>
      <c r="W3058" s="3"/>
      <c r="X3058" s="3">
        <v>3057</v>
      </c>
    </row>
    <row r="3059" spans="1:24" x14ac:dyDescent="0.75">
      <c r="A3059" s="3"/>
      <c r="B3059" s="3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  <c r="T3059" s="3"/>
      <c r="U3059" s="3"/>
      <c r="V3059" s="3"/>
      <c r="W3059" s="3"/>
      <c r="X3059" s="3">
        <v>3058</v>
      </c>
    </row>
    <row r="3060" spans="1:24" x14ac:dyDescent="0.75">
      <c r="A3060" s="3"/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  <c r="X3060" s="3">
        <v>3059</v>
      </c>
    </row>
    <row r="3061" spans="1:24" x14ac:dyDescent="0.75">
      <c r="A3061" s="3"/>
      <c r="B3061" s="3"/>
      <c r="C3061" s="3"/>
      <c r="D3061" s="3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  <c r="S3061" s="3"/>
      <c r="T3061" s="3"/>
      <c r="U3061" s="3"/>
      <c r="V3061" s="3"/>
      <c r="W3061" s="3"/>
      <c r="X3061" s="3">
        <v>3060</v>
      </c>
    </row>
    <row r="3062" spans="1:24" x14ac:dyDescent="0.75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3"/>
      <c r="W3062" s="3"/>
      <c r="X3062" s="3">
        <v>3061</v>
      </c>
    </row>
    <row r="3063" spans="1:24" x14ac:dyDescent="0.75">
      <c r="A3063" s="3"/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  <c r="T3063" s="3"/>
      <c r="U3063" s="3"/>
      <c r="V3063" s="3"/>
      <c r="W3063" s="3"/>
      <c r="X3063" s="3">
        <v>3062</v>
      </c>
    </row>
    <row r="3064" spans="1:24" x14ac:dyDescent="0.75">
      <c r="A3064" s="3"/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3"/>
      <c r="W3064" s="3"/>
      <c r="X3064" s="3">
        <v>3063</v>
      </c>
    </row>
    <row r="3065" spans="1:24" x14ac:dyDescent="0.75">
      <c r="A3065" s="3"/>
      <c r="B3065" s="3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  <c r="S3065" s="3"/>
      <c r="T3065" s="3"/>
      <c r="U3065" s="3"/>
      <c r="V3065" s="3"/>
      <c r="W3065" s="3"/>
      <c r="X3065" s="3">
        <v>3064</v>
      </c>
    </row>
    <row r="3066" spans="1:24" x14ac:dyDescent="0.75">
      <c r="A3066" s="3"/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3"/>
      <c r="W3066" s="3"/>
      <c r="X3066" s="3">
        <v>3065</v>
      </c>
    </row>
    <row r="3067" spans="1:24" x14ac:dyDescent="0.75">
      <c r="A3067" s="3"/>
      <c r="B3067" s="3"/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  <c r="T3067" s="3"/>
      <c r="U3067" s="3"/>
      <c r="V3067" s="3"/>
      <c r="W3067" s="3"/>
      <c r="X3067" s="3">
        <v>3066</v>
      </c>
    </row>
    <row r="3068" spans="1:24" x14ac:dyDescent="0.75">
      <c r="A3068" s="3"/>
      <c r="B3068" s="3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3"/>
      <c r="W3068" s="3"/>
      <c r="X3068" s="3">
        <v>3067</v>
      </c>
    </row>
    <row r="3069" spans="1:24" x14ac:dyDescent="0.75">
      <c r="A3069" s="3"/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  <c r="S3069" s="3"/>
      <c r="T3069" s="3"/>
      <c r="U3069" s="3"/>
      <c r="V3069" s="3"/>
      <c r="W3069" s="3"/>
      <c r="X3069" s="3">
        <v>3068</v>
      </c>
    </row>
    <row r="3070" spans="1:24" x14ac:dyDescent="0.75">
      <c r="A3070" s="3"/>
      <c r="B3070" s="3"/>
      <c r="C3070" s="3"/>
      <c r="D3070" s="3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  <c r="S3070" s="3"/>
      <c r="T3070" s="3"/>
      <c r="U3070" s="3"/>
      <c r="V3070" s="3"/>
      <c r="W3070" s="3"/>
      <c r="X3070" s="3">
        <v>3069</v>
      </c>
    </row>
    <row r="3071" spans="1:24" x14ac:dyDescent="0.75">
      <c r="A3071" s="3"/>
      <c r="B3071" s="3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  <c r="T3071" s="3"/>
      <c r="U3071" s="3"/>
      <c r="V3071" s="3"/>
      <c r="W3071" s="3"/>
      <c r="X3071" s="3">
        <v>3070</v>
      </c>
    </row>
    <row r="3072" spans="1:24" x14ac:dyDescent="0.75">
      <c r="A3072" s="3"/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3"/>
      <c r="W3072" s="3"/>
      <c r="X3072" s="3">
        <v>3071</v>
      </c>
    </row>
    <row r="3073" spans="1:24" x14ac:dyDescent="0.75">
      <c r="A3073" s="3"/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  <c r="S3073" s="3"/>
      <c r="T3073" s="3"/>
      <c r="U3073" s="3"/>
      <c r="V3073" s="3"/>
      <c r="W3073" s="3"/>
      <c r="X3073" s="3">
        <v>3072</v>
      </c>
    </row>
    <row r="3074" spans="1:24" x14ac:dyDescent="0.75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  <c r="S3074" s="3"/>
      <c r="T3074" s="3"/>
      <c r="U3074" s="3"/>
      <c r="V3074" s="3"/>
      <c r="W3074" s="3"/>
      <c r="X3074" s="3">
        <v>3073</v>
      </c>
    </row>
    <row r="3075" spans="1:24" x14ac:dyDescent="0.75">
      <c r="A3075" s="3"/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  <c r="T3075" s="3"/>
      <c r="U3075" s="3"/>
      <c r="V3075" s="3"/>
      <c r="W3075" s="3"/>
      <c r="X3075" s="3">
        <v>3074</v>
      </c>
    </row>
    <row r="3076" spans="1:24" x14ac:dyDescent="0.75">
      <c r="A3076" s="3"/>
      <c r="B3076" s="3"/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3"/>
      <c r="W3076" s="3"/>
      <c r="X3076" s="3">
        <v>3075</v>
      </c>
    </row>
    <row r="3077" spans="1:24" x14ac:dyDescent="0.75">
      <c r="A3077" s="3"/>
      <c r="B3077" s="3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  <c r="S3077" s="3"/>
      <c r="T3077" s="3"/>
      <c r="U3077" s="3"/>
      <c r="V3077" s="3"/>
      <c r="W3077" s="3"/>
      <c r="X3077" s="3">
        <v>3076</v>
      </c>
    </row>
    <row r="3078" spans="1:24" x14ac:dyDescent="0.75">
      <c r="A3078" s="3"/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  <c r="S3078" s="3"/>
      <c r="T3078" s="3"/>
      <c r="U3078" s="3"/>
      <c r="V3078" s="3"/>
      <c r="W3078" s="3"/>
      <c r="X3078" s="3">
        <v>3077</v>
      </c>
    </row>
    <row r="3079" spans="1:24" x14ac:dyDescent="0.75">
      <c r="A3079" s="3"/>
      <c r="B3079" s="3"/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  <c r="T3079" s="3"/>
      <c r="U3079" s="3"/>
      <c r="V3079" s="3"/>
      <c r="W3079" s="3"/>
      <c r="X3079" s="3">
        <v>3078</v>
      </c>
    </row>
    <row r="3080" spans="1:24" x14ac:dyDescent="0.75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3"/>
      <c r="W3080" s="3"/>
      <c r="X3080" s="3">
        <v>3079</v>
      </c>
    </row>
    <row r="3081" spans="1:24" x14ac:dyDescent="0.75">
      <c r="A3081" s="3"/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  <c r="S3081" s="3"/>
      <c r="T3081" s="3"/>
      <c r="U3081" s="3"/>
      <c r="V3081" s="3"/>
      <c r="W3081" s="3"/>
      <c r="X3081" s="3">
        <v>3080</v>
      </c>
    </row>
    <row r="3082" spans="1:24" x14ac:dyDescent="0.75">
      <c r="A3082" s="3"/>
      <c r="B3082" s="3"/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3"/>
      <c r="W3082" s="3"/>
      <c r="X3082" s="3">
        <v>3081</v>
      </c>
    </row>
    <row r="3083" spans="1:24" x14ac:dyDescent="0.75">
      <c r="A3083" s="3"/>
      <c r="B3083" s="3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  <c r="T3083" s="3"/>
      <c r="U3083" s="3"/>
      <c r="V3083" s="3"/>
      <c r="W3083" s="3"/>
      <c r="X3083" s="3">
        <v>3082</v>
      </c>
    </row>
    <row r="3084" spans="1:24" x14ac:dyDescent="0.75">
      <c r="A3084" s="3"/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3"/>
      <c r="W3084" s="3"/>
      <c r="X3084" s="3">
        <v>3083</v>
      </c>
    </row>
    <row r="3085" spans="1:24" x14ac:dyDescent="0.75">
      <c r="A3085" s="3"/>
      <c r="B3085" s="3"/>
      <c r="C3085" s="3"/>
      <c r="D3085" s="3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  <c r="S3085" s="3"/>
      <c r="T3085" s="3"/>
      <c r="U3085" s="3"/>
      <c r="V3085" s="3"/>
      <c r="W3085" s="3"/>
      <c r="X3085" s="3">
        <v>3084</v>
      </c>
    </row>
    <row r="3086" spans="1:24" x14ac:dyDescent="0.75">
      <c r="A3086" s="3"/>
      <c r="B3086" s="3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  <c r="S3086" s="3"/>
      <c r="T3086" s="3"/>
      <c r="U3086" s="3"/>
      <c r="V3086" s="3"/>
      <c r="W3086" s="3"/>
      <c r="X3086" s="3">
        <v>3085</v>
      </c>
    </row>
    <row r="3087" spans="1:24" x14ac:dyDescent="0.75">
      <c r="A3087" s="3"/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  <c r="T3087" s="3"/>
      <c r="U3087" s="3"/>
      <c r="V3087" s="3"/>
      <c r="W3087" s="3"/>
      <c r="X3087" s="3">
        <v>3086</v>
      </c>
    </row>
    <row r="3088" spans="1:24" x14ac:dyDescent="0.75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3"/>
      <c r="W3088" s="3"/>
      <c r="X3088" s="3">
        <v>3087</v>
      </c>
    </row>
    <row r="3089" spans="1:24" x14ac:dyDescent="0.75">
      <c r="A3089" s="3"/>
      <c r="B3089" s="3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  <c r="S3089" s="3"/>
      <c r="T3089" s="3"/>
      <c r="U3089" s="3"/>
      <c r="V3089" s="3"/>
      <c r="W3089" s="3"/>
      <c r="X3089" s="3">
        <v>3088</v>
      </c>
    </row>
    <row r="3090" spans="1:24" x14ac:dyDescent="0.75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  <c r="S3090" s="3"/>
      <c r="T3090" s="3"/>
      <c r="U3090" s="3"/>
      <c r="V3090" s="3"/>
      <c r="W3090" s="3"/>
      <c r="X3090" s="3">
        <v>3089</v>
      </c>
    </row>
    <row r="3091" spans="1:24" x14ac:dyDescent="0.75">
      <c r="A3091" s="3"/>
      <c r="B3091" s="3"/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  <c r="T3091" s="3"/>
      <c r="U3091" s="3"/>
      <c r="V3091" s="3"/>
      <c r="W3091" s="3"/>
      <c r="X3091" s="3">
        <v>3090</v>
      </c>
    </row>
    <row r="3092" spans="1:24" x14ac:dyDescent="0.75">
      <c r="A3092" s="3"/>
      <c r="B3092" s="3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3"/>
      <c r="W3092" s="3"/>
      <c r="X3092" s="3">
        <v>3091</v>
      </c>
    </row>
    <row r="3093" spans="1:24" x14ac:dyDescent="0.75">
      <c r="A3093" s="3"/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  <c r="S3093" s="3"/>
      <c r="T3093" s="3"/>
      <c r="U3093" s="3"/>
      <c r="V3093" s="3"/>
      <c r="W3093" s="3"/>
      <c r="X3093" s="3">
        <v>3092</v>
      </c>
    </row>
    <row r="3094" spans="1:24" x14ac:dyDescent="0.75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  <c r="S3094" s="3"/>
      <c r="T3094" s="3"/>
      <c r="U3094" s="3"/>
      <c r="V3094" s="3"/>
      <c r="W3094" s="3"/>
      <c r="X3094" s="3">
        <v>3093</v>
      </c>
    </row>
    <row r="3095" spans="1:24" x14ac:dyDescent="0.75">
      <c r="A3095" s="3"/>
      <c r="B3095" s="3"/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  <c r="T3095" s="3"/>
      <c r="U3095" s="3"/>
      <c r="V3095" s="3"/>
      <c r="W3095" s="3"/>
      <c r="X3095" s="3">
        <v>3094</v>
      </c>
    </row>
    <row r="3096" spans="1:24" x14ac:dyDescent="0.75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3"/>
      <c r="W3096" s="3"/>
      <c r="X3096" s="3">
        <v>3095</v>
      </c>
    </row>
    <row r="3097" spans="1:24" x14ac:dyDescent="0.75">
      <c r="A3097" s="3"/>
      <c r="B3097" s="3"/>
      <c r="C3097" s="3"/>
      <c r="D3097" s="3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  <c r="S3097" s="3"/>
      <c r="T3097" s="3"/>
      <c r="U3097" s="3"/>
      <c r="V3097" s="3"/>
      <c r="W3097" s="3"/>
      <c r="X3097" s="3">
        <v>3096</v>
      </c>
    </row>
    <row r="3098" spans="1:24" x14ac:dyDescent="0.75">
      <c r="A3098" s="3"/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3"/>
      <c r="W3098" s="3"/>
      <c r="X3098" s="3">
        <v>3097</v>
      </c>
    </row>
    <row r="3099" spans="1:24" x14ac:dyDescent="0.75">
      <c r="A3099" s="3"/>
      <c r="B3099" s="3"/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  <c r="T3099" s="3"/>
      <c r="U3099" s="3"/>
      <c r="V3099" s="3"/>
      <c r="W3099" s="3"/>
      <c r="X3099" s="3">
        <v>3098</v>
      </c>
    </row>
    <row r="3100" spans="1:24" x14ac:dyDescent="0.75">
      <c r="A3100" s="3"/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3"/>
      <c r="W3100" s="3"/>
      <c r="X3100" s="3">
        <v>3099</v>
      </c>
    </row>
    <row r="3101" spans="1:24" x14ac:dyDescent="0.75">
      <c r="A3101" s="3"/>
      <c r="B3101" s="3"/>
      <c r="C3101" s="3"/>
      <c r="D3101" s="3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  <c r="S3101" s="3"/>
      <c r="T3101" s="3"/>
      <c r="U3101" s="3"/>
      <c r="V3101" s="3"/>
      <c r="W3101" s="3"/>
      <c r="X3101" s="3">
        <v>3100</v>
      </c>
    </row>
    <row r="3102" spans="1:24" x14ac:dyDescent="0.75">
      <c r="A3102" s="3"/>
      <c r="B3102" s="3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  <c r="S3102" s="3"/>
      <c r="T3102" s="3"/>
      <c r="U3102" s="3"/>
      <c r="V3102" s="3"/>
      <c r="W3102" s="3"/>
      <c r="X3102" s="3">
        <v>3101</v>
      </c>
    </row>
    <row r="3103" spans="1:24" x14ac:dyDescent="0.75">
      <c r="A3103" s="3"/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  <c r="T3103" s="3"/>
      <c r="U3103" s="3"/>
      <c r="V3103" s="3"/>
      <c r="W3103" s="3"/>
      <c r="X3103" s="3">
        <v>3102</v>
      </c>
    </row>
    <row r="3104" spans="1:24" x14ac:dyDescent="0.75">
      <c r="A3104" s="3"/>
      <c r="B3104" s="3"/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3"/>
      <c r="W3104" s="3"/>
      <c r="X3104" s="3">
        <v>3103</v>
      </c>
    </row>
    <row r="3105" spans="1:24" x14ac:dyDescent="0.75">
      <c r="A3105" s="3"/>
      <c r="B3105" s="3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3"/>
      <c r="W3105" s="3"/>
      <c r="X3105" s="3">
        <v>3104</v>
      </c>
    </row>
    <row r="3106" spans="1:24" x14ac:dyDescent="0.75">
      <c r="A3106" s="3"/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  <c r="S3106" s="3"/>
      <c r="T3106" s="3"/>
      <c r="U3106" s="3"/>
      <c r="V3106" s="3"/>
      <c r="W3106" s="3"/>
      <c r="X3106" s="3">
        <v>3105</v>
      </c>
    </row>
    <row r="3107" spans="1:24" x14ac:dyDescent="0.75">
      <c r="A3107" s="3"/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3"/>
      <c r="W3107" s="3"/>
      <c r="X3107" s="3">
        <v>3106</v>
      </c>
    </row>
    <row r="3108" spans="1:24" x14ac:dyDescent="0.75">
      <c r="A3108" s="3"/>
      <c r="B3108" s="3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3"/>
      <c r="W3108" s="3"/>
      <c r="X3108" s="3">
        <v>3107</v>
      </c>
    </row>
    <row r="3109" spans="1:24" x14ac:dyDescent="0.75">
      <c r="A3109" s="3"/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  <c r="S3109" s="3"/>
      <c r="T3109" s="3"/>
      <c r="U3109" s="3"/>
      <c r="V3109" s="3"/>
      <c r="W3109" s="3"/>
      <c r="X3109" s="3">
        <v>3108</v>
      </c>
    </row>
    <row r="3110" spans="1:24" x14ac:dyDescent="0.75">
      <c r="A3110" s="3"/>
      <c r="B3110" s="3"/>
      <c r="C3110" s="3"/>
      <c r="D3110" s="3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  <c r="S3110" s="3"/>
      <c r="T3110" s="3"/>
      <c r="U3110" s="3"/>
      <c r="V3110" s="3"/>
      <c r="W3110" s="3"/>
      <c r="X3110" s="3">
        <v>3109</v>
      </c>
    </row>
    <row r="3111" spans="1:24" x14ac:dyDescent="0.75">
      <c r="A3111" s="3"/>
      <c r="B3111" s="3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  <c r="S3111" s="3"/>
      <c r="T3111" s="3"/>
      <c r="U3111" s="3"/>
      <c r="V3111" s="3"/>
      <c r="W3111" s="3"/>
      <c r="X3111" s="3">
        <v>3110</v>
      </c>
    </row>
    <row r="3112" spans="1:24" x14ac:dyDescent="0.75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  <c r="S3112" s="3"/>
      <c r="T3112" s="3"/>
      <c r="U3112" s="3"/>
      <c r="V3112" s="3"/>
      <c r="W3112" s="3"/>
      <c r="X3112" s="3">
        <v>3111</v>
      </c>
    </row>
    <row r="3113" spans="1:24" x14ac:dyDescent="0.75">
      <c r="A3113" s="3"/>
      <c r="B3113" s="3"/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3"/>
      <c r="W3113" s="3"/>
      <c r="X3113" s="3">
        <v>3112</v>
      </c>
    </row>
    <row r="3114" spans="1:24" x14ac:dyDescent="0.75">
      <c r="A3114" s="3"/>
      <c r="B3114" s="3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3"/>
      <c r="W3114" s="3"/>
      <c r="X3114" s="3">
        <v>3113</v>
      </c>
    </row>
    <row r="3115" spans="1:24" x14ac:dyDescent="0.75">
      <c r="A3115" s="3"/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  <c r="S3115" s="3"/>
      <c r="T3115" s="3"/>
      <c r="U3115" s="3"/>
      <c r="V3115" s="3"/>
      <c r="W3115" s="3"/>
      <c r="X3115" s="3">
        <v>3114</v>
      </c>
    </row>
    <row r="3116" spans="1:24" x14ac:dyDescent="0.75">
      <c r="A3116" s="3"/>
      <c r="B3116" s="3"/>
      <c r="C3116" s="3"/>
      <c r="D3116" s="3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  <c r="S3116" s="3"/>
      <c r="T3116" s="3"/>
      <c r="U3116" s="3"/>
      <c r="V3116" s="3"/>
      <c r="W3116" s="3"/>
      <c r="X3116" s="3">
        <v>3115</v>
      </c>
    </row>
    <row r="3117" spans="1:24" x14ac:dyDescent="0.75">
      <c r="A3117" s="3"/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3"/>
      <c r="W3117" s="3"/>
      <c r="X3117" s="3">
        <v>3116</v>
      </c>
    </row>
    <row r="3118" spans="1:24" x14ac:dyDescent="0.75">
      <c r="A3118" s="3"/>
      <c r="B3118" s="3"/>
      <c r="C3118" s="3"/>
      <c r="D3118" s="3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  <c r="S3118" s="3"/>
      <c r="T3118" s="3"/>
      <c r="U3118" s="3"/>
      <c r="V3118" s="3"/>
      <c r="W3118" s="3"/>
      <c r="X3118" s="3">
        <v>3117</v>
      </c>
    </row>
    <row r="3119" spans="1:24" x14ac:dyDescent="0.75">
      <c r="A3119" s="3"/>
      <c r="B3119" s="3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  <c r="S3119" s="3"/>
      <c r="T3119" s="3"/>
      <c r="U3119" s="3"/>
      <c r="V3119" s="3"/>
      <c r="W3119" s="3"/>
      <c r="X3119" s="3">
        <v>3118</v>
      </c>
    </row>
    <row r="3120" spans="1:24" x14ac:dyDescent="0.75">
      <c r="A3120" s="3"/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  <c r="T3120" s="3"/>
      <c r="U3120" s="3"/>
      <c r="V3120" s="3"/>
      <c r="W3120" s="3"/>
      <c r="X3120" s="3">
        <v>3119</v>
      </c>
    </row>
    <row r="3121" spans="1:24" x14ac:dyDescent="0.75">
      <c r="A3121" s="3"/>
      <c r="B3121" s="3"/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3"/>
      <c r="W3121" s="3"/>
      <c r="X3121" s="3">
        <v>3120</v>
      </c>
    </row>
    <row r="3122" spans="1:24" x14ac:dyDescent="0.75">
      <c r="A3122" s="3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3"/>
      <c r="W3122" s="3"/>
      <c r="X3122" s="3">
        <v>3121</v>
      </c>
    </row>
    <row r="3123" spans="1:24" x14ac:dyDescent="0.75">
      <c r="A3123" s="3"/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3"/>
      <c r="W3123" s="3"/>
      <c r="X3123" s="3">
        <v>3122</v>
      </c>
    </row>
    <row r="3124" spans="1:24" x14ac:dyDescent="0.75">
      <c r="A3124" s="3"/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  <c r="T3124" s="3"/>
      <c r="U3124" s="3"/>
      <c r="V3124" s="3"/>
      <c r="W3124" s="3"/>
      <c r="X3124" s="3">
        <v>3123</v>
      </c>
    </row>
    <row r="3125" spans="1:24" x14ac:dyDescent="0.75">
      <c r="A3125" s="3"/>
      <c r="B3125" s="3"/>
      <c r="C3125" s="3"/>
      <c r="D3125" s="3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  <c r="S3125" s="3"/>
      <c r="T3125" s="3"/>
      <c r="U3125" s="3"/>
      <c r="V3125" s="3"/>
      <c r="W3125" s="3"/>
      <c r="X3125" s="3">
        <v>3124</v>
      </c>
    </row>
    <row r="3126" spans="1:24" x14ac:dyDescent="0.75">
      <c r="A3126" s="3"/>
      <c r="B3126" s="3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  <c r="S3126" s="3"/>
      <c r="T3126" s="3"/>
      <c r="U3126" s="3"/>
      <c r="V3126" s="3"/>
      <c r="W3126" s="3"/>
      <c r="X3126" s="3">
        <v>3125</v>
      </c>
    </row>
    <row r="3127" spans="1:24" x14ac:dyDescent="0.75">
      <c r="A3127" s="3"/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  <c r="S3127" s="3"/>
      <c r="T3127" s="3"/>
      <c r="U3127" s="3"/>
      <c r="V3127" s="3"/>
      <c r="W3127" s="3"/>
      <c r="X3127" s="3">
        <v>3126</v>
      </c>
    </row>
    <row r="3128" spans="1:24" x14ac:dyDescent="0.75">
      <c r="A3128" s="3"/>
      <c r="B3128" s="3"/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  <c r="T3128" s="3"/>
      <c r="U3128" s="3"/>
      <c r="V3128" s="3"/>
      <c r="W3128" s="3"/>
      <c r="X3128" s="3">
        <v>3127</v>
      </c>
    </row>
    <row r="3129" spans="1:24" x14ac:dyDescent="0.75">
      <c r="A3129" s="3"/>
      <c r="B3129" s="3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  <c r="S3129" s="3"/>
      <c r="T3129" s="3"/>
      <c r="U3129" s="3"/>
      <c r="V3129" s="3"/>
      <c r="W3129" s="3"/>
      <c r="X3129" s="3">
        <v>3128</v>
      </c>
    </row>
    <row r="3130" spans="1:24" x14ac:dyDescent="0.75">
      <c r="A3130" s="3"/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3"/>
      <c r="W3130" s="3"/>
      <c r="X3130" s="3">
        <v>3129</v>
      </c>
    </row>
    <row r="3131" spans="1:24" x14ac:dyDescent="0.75">
      <c r="A3131" s="3"/>
      <c r="B3131" s="3"/>
      <c r="C3131" s="3"/>
      <c r="D3131" s="3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  <c r="S3131" s="3"/>
      <c r="T3131" s="3"/>
      <c r="U3131" s="3"/>
      <c r="V3131" s="3"/>
      <c r="W3131" s="3"/>
      <c r="X3131" s="3">
        <v>3130</v>
      </c>
    </row>
    <row r="3132" spans="1:24" x14ac:dyDescent="0.75">
      <c r="A3132" s="3"/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  <c r="T3132" s="3"/>
      <c r="U3132" s="3"/>
      <c r="V3132" s="3"/>
      <c r="W3132" s="3"/>
      <c r="X3132" s="3">
        <v>3131</v>
      </c>
    </row>
    <row r="3133" spans="1:24" x14ac:dyDescent="0.75">
      <c r="A3133" s="3"/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  <c r="S3133" s="3"/>
      <c r="T3133" s="3"/>
      <c r="U3133" s="3"/>
      <c r="V3133" s="3"/>
      <c r="W3133" s="3"/>
      <c r="X3133" s="3">
        <v>3132</v>
      </c>
    </row>
    <row r="3134" spans="1:24" x14ac:dyDescent="0.75">
      <c r="A3134" s="3"/>
      <c r="B3134" s="3"/>
      <c r="C3134" s="3"/>
      <c r="D3134" s="3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  <c r="S3134" s="3"/>
      <c r="T3134" s="3"/>
      <c r="U3134" s="3"/>
      <c r="V3134" s="3"/>
      <c r="W3134" s="3"/>
      <c r="X3134" s="3">
        <v>3133</v>
      </c>
    </row>
    <row r="3135" spans="1:24" x14ac:dyDescent="0.75">
      <c r="A3135" s="3"/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  <c r="S3135" s="3"/>
      <c r="T3135" s="3"/>
      <c r="U3135" s="3"/>
      <c r="V3135" s="3"/>
      <c r="W3135" s="3"/>
      <c r="X3135" s="3">
        <v>3134</v>
      </c>
    </row>
    <row r="3136" spans="1:24" x14ac:dyDescent="0.75">
      <c r="A3136" s="3"/>
      <c r="B3136" s="3"/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  <c r="T3136" s="3"/>
      <c r="U3136" s="3"/>
      <c r="V3136" s="3"/>
      <c r="W3136" s="3"/>
      <c r="X3136" s="3">
        <v>3135</v>
      </c>
    </row>
    <row r="3137" spans="1:24" x14ac:dyDescent="0.75">
      <c r="A3137" s="3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  <c r="S3137" s="3"/>
      <c r="T3137" s="3"/>
      <c r="U3137" s="3"/>
      <c r="V3137" s="3"/>
      <c r="W3137" s="3"/>
      <c r="X3137" s="3">
        <v>3136</v>
      </c>
    </row>
    <row r="3138" spans="1:24" x14ac:dyDescent="0.75">
      <c r="A3138" s="3"/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  <c r="S3138" s="3"/>
      <c r="T3138" s="3"/>
      <c r="U3138" s="3"/>
      <c r="V3138" s="3"/>
      <c r="W3138" s="3"/>
      <c r="X3138" s="3">
        <v>3137</v>
      </c>
    </row>
    <row r="3139" spans="1:24" x14ac:dyDescent="0.75">
      <c r="A3139" s="3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  <c r="S3139" s="3"/>
      <c r="T3139" s="3"/>
      <c r="U3139" s="3"/>
      <c r="V3139" s="3"/>
      <c r="W3139" s="3"/>
      <c r="X3139" s="3">
        <v>3138</v>
      </c>
    </row>
    <row r="3140" spans="1:24" x14ac:dyDescent="0.75">
      <c r="A3140" s="3"/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  <c r="T3140" s="3"/>
      <c r="U3140" s="3"/>
      <c r="V3140" s="3"/>
      <c r="W3140" s="3"/>
      <c r="X3140" s="3">
        <v>3139</v>
      </c>
    </row>
    <row r="3141" spans="1:24" x14ac:dyDescent="0.75">
      <c r="A3141" s="3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  <c r="S3141" s="3"/>
      <c r="T3141" s="3"/>
      <c r="U3141" s="3"/>
      <c r="V3141" s="3"/>
      <c r="W3141" s="3"/>
      <c r="X3141" s="3">
        <v>3140</v>
      </c>
    </row>
    <row r="3142" spans="1:24" x14ac:dyDescent="0.75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  <c r="S3142" s="3"/>
      <c r="T3142" s="3"/>
      <c r="U3142" s="3"/>
      <c r="V3142" s="3"/>
      <c r="W3142" s="3"/>
      <c r="X3142" s="3">
        <v>3141</v>
      </c>
    </row>
    <row r="3143" spans="1:24" x14ac:dyDescent="0.75">
      <c r="A3143" s="3"/>
      <c r="B3143" s="3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3"/>
      <c r="U3143" s="3"/>
      <c r="V3143" s="3"/>
      <c r="W3143" s="3"/>
      <c r="X3143" s="3">
        <v>3142</v>
      </c>
    </row>
    <row r="3144" spans="1:24" x14ac:dyDescent="0.75">
      <c r="A3144" s="3"/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  <c r="T3144" s="3"/>
      <c r="U3144" s="3"/>
      <c r="V3144" s="3"/>
      <c r="W3144" s="3"/>
      <c r="X3144" s="3">
        <v>3143</v>
      </c>
    </row>
    <row r="3145" spans="1:24" x14ac:dyDescent="0.75">
      <c r="A3145" s="3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  <c r="S3145" s="3"/>
      <c r="T3145" s="3"/>
      <c r="U3145" s="3"/>
      <c r="V3145" s="3"/>
      <c r="W3145" s="3"/>
      <c r="X3145" s="3">
        <v>3144</v>
      </c>
    </row>
    <row r="3146" spans="1:24" x14ac:dyDescent="0.75">
      <c r="A3146" s="3"/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3"/>
      <c r="W3146" s="3"/>
      <c r="X3146" s="3">
        <v>3145</v>
      </c>
    </row>
    <row r="3147" spans="1:24" x14ac:dyDescent="0.75">
      <c r="A3147" s="3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3"/>
      <c r="W3147" s="3"/>
      <c r="X3147" s="3">
        <v>3146</v>
      </c>
    </row>
    <row r="3148" spans="1:24" x14ac:dyDescent="0.75">
      <c r="A3148" s="3"/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  <c r="T3148" s="3"/>
      <c r="U3148" s="3"/>
      <c r="V3148" s="3"/>
      <c r="W3148" s="3"/>
      <c r="X3148" s="3">
        <v>3147</v>
      </c>
    </row>
    <row r="3149" spans="1:24" x14ac:dyDescent="0.75">
      <c r="A3149" s="3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  <c r="S3149" s="3"/>
      <c r="T3149" s="3"/>
      <c r="U3149" s="3"/>
      <c r="V3149" s="3"/>
      <c r="W3149" s="3"/>
      <c r="X3149" s="3">
        <v>3148</v>
      </c>
    </row>
    <row r="3150" spans="1:24" x14ac:dyDescent="0.75">
      <c r="A3150" s="3"/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3"/>
      <c r="W3150" s="3"/>
      <c r="X3150" s="3">
        <v>3149</v>
      </c>
    </row>
    <row r="3151" spans="1:24" x14ac:dyDescent="0.75">
      <c r="A3151" s="3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3"/>
      <c r="W3151" s="3"/>
      <c r="X3151" s="3">
        <v>3150</v>
      </c>
    </row>
    <row r="3152" spans="1:24" x14ac:dyDescent="0.75">
      <c r="A3152" s="3"/>
      <c r="B3152" s="3"/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3"/>
      <c r="W3152" s="3"/>
      <c r="X3152" s="3">
        <v>3151</v>
      </c>
    </row>
    <row r="3153" spans="1:24" x14ac:dyDescent="0.75">
      <c r="A3153" s="3"/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  <c r="S3153" s="3"/>
      <c r="T3153" s="3"/>
      <c r="U3153" s="3"/>
      <c r="V3153" s="3"/>
      <c r="W3153" s="3"/>
      <c r="X3153" s="3">
        <v>3152</v>
      </c>
    </row>
    <row r="3154" spans="1:24" x14ac:dyDescent="0.75">
      <c r="A3154" s="3"/>
      <c r="B3154" s="3"/>
      <c r="C3154" s="3"/>
      <c r="D3154" s="3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  <c r="S3154" s="3"/>
      <c r="T3154" s="3"/>
      <c r="U3154" s="3"/>
      <c r="V3154" s="3"/>
      <c r="W3154" s="3"/>
      <c r="X3154" s="3">
        <v>3153</v>
      </c>
    </row>
    <row r="3155" spans="1:24" x14ac:dyDescent="0.75">
      <c r="A3155" s="3"/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3"/>
      <c r="W3155" s="3"/>
      <c r="X3155" s="3">
        <v>3154</v>
      </c>
    </row>
    <row r="3156" spans="1:24" x14ac:dyDescent="0.75">
      <c r="A3156" s="3"/>
      <c r="B3156" s="3"/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3"/>
      <c r="W3156" s="3"/>
      <c r="X3156" s="3">
        <v>3155</v>
      </c>
    </row>
    <row r="3157" spans="1:24" x14ac:dyDescent="0.75">
      <c r="A3157" s="3"/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  <c r="S3157" s="3"/>
      <c r="T3157" s="3"/>
      <c r="U3157" s="3"/>
      <c r="V3157" s="3"/>
      <c r="W3157" s="3"/>
      <c r="X3157" s="3">
        <v>3156</v>
      </c>
    </row>
    <row r="3158" spans="1:24" x14ac:dyDescent="0.75">
      <c r="A3158" s="3"/>
      <c r="B3158" s="3"/>
      <c r="C3158" s="3"/>
      <c r="D3158" s="3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  <c r="S3158" s="3"/>
      <c r="T3158" s="3"/>
      <c r="U3158" s="3"/>
      <c r="V3158" s="3"/>
      <c r="W3158" s="3"/>
      <c r="X3158" s="3">
        <v>3157</v>
      </c>
    </row>
    <row r="3159" spans="1:24" x14ac:dyDescent="0.75">
      <c r="A3159" s="3"/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  <c r="X3159" s="3">
        <v>3158</v>
      </c>
    </row>
    <row r="3160" spans="1:24" x14ac:dyDescent="0.75">
      <c r="A3160" s="3"/>
      <c r="B3160" s="3"/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3"/>
      <c r="W3160" s="3"/>
      <c r="X3160" s="3">
        <v>3159</v>
      </c>
    </row>
    <row r="3161" spans="1:24" x14ac:dyDescent="0.75">
      <c r="A3161" s="3"/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  <c r="S3161" s="3"/>
      <c r="T3161" s="3"/>
      <c r="U3161" s="3"/>
      <c r="V3161" s="3"/>
      <c r="W3161" s="3"/>
      <c r="X3161" s="3">
        <v>3160</v>
      </c>
    </row>
    <row r="3162" spans="1:24" x14ac:dyDescent="0.75">
      <c r="A3162" s="3"/>
      <c r="B3162" s="3"/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  <c r="X3162" s="3">
        <v>3161</v>
      </c>
    </row>
    <row r="3163" spans="1:24" x14ac:dyDescent="0.75">
      <c r="A3163" s="3"/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3"/>
      <c r="W3163" s="3"/>
      <c r="X3163" s="3">
        <v>3162</v>
      </c>
    </row>
    <row r="3164" spans="1:24" x14ac:dyDescent="0.75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  <c r="T3164" s="3"/>
      <c r="U3164" s="3"/>
      <c r="V3164" s="3"/>
      <c r="W3164" s="3"/>
      <c r="X3164" s="3">
        <v>3163</v>
      </c>
    </row>
    <row r="3165" spans="1:24" x14ac:dyDescent="0.75">
      <c r="A3165" s="3"/>
      <c r="B3165" s="3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  <c r="S3165" s="3"/>
      <c r="T3165" s="3"/>
      <c r="U3165" s="3"/>
      <c r="V3165" s="3"/>
      <c r="W3165" s="3"/>
      <c r="X3165" s="3">
        <v>3164</v>
      </c>
    </row>
    <row r="3166" spans="1:24" x14ac:dyDescent="0.75">
      <c r="A3166" s="3"/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  <c r="S3166" s="3"/>
      <c r="T3166" s="3"/>
      <c r="U3166" s="3"/>
      <c r="V3166" s="3"/>
      <c r="W3166" s="3"/>
      <c r="X3166" s="3">
        <v>3165</v>
      </c>
    </row>
    <row r="3167" spans="1:24" x14ac:dyDescent="0.75">
      <c r="A3167" s="3"/>
      <c r="B3167" s="3"/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3"/>
      <c r="W3167" s="3"/>
      <c r="X3167" s="3">
        <v>3166</v>
      </c>
    </row>
    <row r="3168" spans="1:24" x14ac:dyDescent="0.75">
      <c r="A3168" s="3"/>
      <c r="B3168" s="3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  <c r="T3168" s="3"/>
      <c r="U3168" s="3"/>
      <c r="V3168" s="3"/>
      <c r="W3168" s="3"/>
      <c r="X3168" s="3">
        <v>3167</v>
      </c>
    </row>
    <row r="3169" spans="1:24" x14ac:dyDescent="0.75">
      <c r="A3169" s="3"/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  <c r="S3169" s="3"/>
      <c r="T3169" s="3"/>
      <c r="U3169" s="3"/>
      <c r="V3169" s="3"/>
      <c r="W3169" s="3"/>
      <c r="X3169" s="3">
        <v>3168</v>
      </c>
    </row>
    <row r="3170" spans="1:24" x14ac:dyDescent="0.75">
      <c r="A3170" s="3"/>
      <c r="B3170" s="3"/>
      <c r="C3170" s="3"/>
      <c r="D3170" s="3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  <c r="S3170" s="3"/>
      <c r="T3170" s="3"/>
      <c r="U3170" s="3"/>
      <c r="V3170" s="3"/>
      <c r="W3170" s="3"/>
      <c r="X3170" s="3">
        <v>3169</v>
      </c>
    </row>
    <row r="3171" spans="1:24" x14ac:dyDescent="0.75">
      <c r="A3171" s="3"/>
      <c r="B3171" s="3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3"/>
      <c r="W3171" s="3"/>
      <c r="X3171" s="3">
        <v>3170</v>
      </c>
    </row>
    <row r="3172" spans="1:24" x14ac:dyDescent="0.75">
      <c r="A3172" s="3"/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  <c r="T3172" s="3"/>
      <c r="U3172" s="3"/>
      <c r="V3172" s="3"/>
      <c r="W3172" s="3"/>
      <c r="X3172" s="3">
        <v>3171</v>
      </c>
    </row>
    <row r="3173" spans="1:24" x14ac:dyDescent="0.75">
      <c r="A3173" s="3"/>
      <c r="B3173" s="3"/>
      <c r="C3173" s="3"/>
      <c r="D3173" s="3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  <c r="S3173" s="3"/>
      <c r="T3173" s="3"/>
      <c r="U3173" s="3"/>
      <c r="V3173" s="3"/>
      <c r="W3173" s="3"/>
      <c r="X3173" s="3">
        <v>3172</v>
      </c>
    </row>
    <row r="3174" spans="1:24" x14ac:dyDescent="0.75">
      <c r="A3174" s="3"/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  <c r="S3174" s="3"/>
      <c r="T3174" s="3"/>
      <c r="U3174" s="3"/>
      <c r="V3174" s="3"/>
      <c r="W3174" s="3"/>
      <c r="X3174" s="3">
        <v>3173</v>
      </c>
    </row>
    <row r="3175" spans="1:24" x14ac:dyDescent="0.75">
      <c r="A3175" s="3"/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3"/>
      <c r="W3175" s="3"/>
      <c r="X3175" s="3">
        <v>3174</v>
      </c>
    </row>
    <row r="3176" spans="1:24" x14ac:dyDescent="0.75">
      <c r="A3176" s="3"/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  <c r="T3176" s="3"/>
      <c r="U3176" s="3"/>
      <c r="V3176" s="3"/>
      <c r="W3176" s="3"/>
      <c r="X3176" s="3">
        <v>3175</v>
      </c>
    </row>
    <row r="3177" spans="1:24" x14ac:dyDescent="0.75">
      <c r="A3177" s="3"/>
      <c r="B3177" s="3"/>
      <c r="C3177" s="3"/>
      <c r="D3177" s="3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  <c r="S3177" s="3"/>
      <c r="T3177" s="3"/>
      <c r="U3177" s="3"/>
      <c r="V3177" s="3"/>
      <c r="W3177" s="3"/>
      <c r="X3177" s="3">
        <v>3176</v>
      </c>
    </row>
    <row r="3178" spans="1:24" x14ac:dyDescent="0.75">
      <c r="A3178" s="3"/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3"/>
      <c r="W3178" s="3"/>
      <c r="X3178" s="3">
        <v>3177</v>
      </c>
    </row>
    <row r="3179" spans="1:24" x14ac:dyDescent="0.75">
      <c r="A3179" s="3"/>
      <c r="B3179" s="3"/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3"/>
      <c r="W3179" s="3"/>
      <c r="X3179" s="3">
        <v>3178</v>
      </c>
    </row>
    <row r="3180" spans="1:24" x14ac:dyDescent="0.75">
      <c r="A3180" s="3"/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  <c r="S3180" s="3"/>
      <c r="T3180" s="3"/>
      <c r="U3180" s="3"/>
      <c r="V3180" s="3"/>
      <c r="W3180" s="3"/>
      <c r="X3180" s="3">
        <v>3179</v>
      </c>
    </row>
    <row r="3181" spans="1:24" x14ac:dyDescent="0.75">
      <c r="A3181" s="3"/>
      <c r="B3181" s="3"/>
      <c r="C3181" s="3"/>
      <c r="D3181" s="3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  <c r="S3181" s="3"/>
      <c r="T3181" s="3"/>
      <c r="U3181" s="3"/>
      <c r="V3181" s="3"/>
      <c r="W3181" s="3"/>
      <c r="X3181" s="3">
        <v>3180</v>
      </c>
    </row>
    <row r="3182" spans="1:24" x14ac:dyDescent="0.75">
      <c r="A3182" s="3"/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  <c r="S3182" s="3"/>
      <c r="T3182" s="3"/>
      <c r="U3182" s="3"/>
      <c r="V3182" s="3"/>
      <c r="W3182" s="3"/>
      <c r="X3182" s="3">
        <v>3181</v>
      </c>
    </row>
    <row r="3183" spans="1:24" x14ac:dyDescent="0.75">
      <c r="A3183" s="3"/>
      <c r="B3183" s="3"/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3"/>
      <c r="W3183" s="3"/>
      <c r="X3183" s="3">
        <v>3182</v>
      </c>
    </row>
    <row r="3184" spans="1:24" x14ac:dyDescent="0.75">
      <c r="A3184" s="3"/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  <c r="S3184" s="3"/>
      <c r="T3184" s="3"/>
      <c r="U3184" s="3"/>
      <c r="V3184" s="3"/>
      <c r="W3184" s="3"/>
      <c r="X3184" s="3">
        <v>3183</v>
      </c>
    </row>
    <row r="3185" spans="1:24" x14ac:dyDescent="0.75">
      <c r="A3185" s="3"/>
      <c r="B3185" s="3"/>
      <c r="C3185" s="3"/>
      <c r="D3185" s="3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  <c r="S3185" s="3"/>
      <c r="T3185" s="3"/>
      <c r="U3185" s="3"/>
      <c r="V3185" s="3"/>
      <c r="W3185" s="3"/>
      <c r="X3185" s="3">
        <v>3184</v>
      </c>
    </row>
    <row r="3186" spans="1:24" x14ac:dyDescent="0.75">
      <c r="A3186" s="3"/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  <c r="S3186" s="3"/>
      <c r="T3186" s="3"/>
      <c r="U3186" s="3"/>
      <c r="V3186" s="3"/>
      <c r="W3186" s="3"/>
      <c r="X3186" s="3">
        <v>3185</v>
      </c>
    </row>
    <row r="3187" spans="1:24" x14ac:dyDescent="0.75">
      <c r="A3187" s="3"/>
      <c r="B3187" s="3"/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3"/>
      <c r="W3187" s="3"/>
      <c r="X3187" s="3">
        <v>3186</v>
      </c>
    </row>
    <row r="3188" spans="1:24" x14ac:dyDescent="0.75">
      <c r="A3188" s="3"/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  <c r="S3188" s="3"/>
      <c r="T3188" s="3"/>
      <c r="U3188" s="3"/>
      <c r="V3188" s="3"/>
      <c r="W3188" s="3"/>
      <c r="X3188" s="3">
        <v>3187</v>
      </c>
    </row>
    <row r="3189" spans="1:24" x14ac:dyDescent="0.75">
      <c r="A3189" s="3"/>
      <c r="B3189" s="3"/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  <c r="T3189" s="3"/>
      <c r="U3189" s="3"/>
      <c r="V3189" s="3"/>
      <c r="W3189" s="3"/>
      <c r="X3189" s="3">
        <v>3188</v>
      </c>
    </row>
    <row r="3190" spans="1:24" x14ac:dyDescent="0.75">
      <c r="A3190" s="3"/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  <c r="S3190" s="3"/>
      <c r="T3190" s="3"/>
      <c r="U3190" s="3"/>
      <c r="V3190" s="3"/>
      <c r="W3190" s="3"/>
      <c r="X3190" s="3">
        <v>3189</v>
      </c>
    </row>
    <row r="3191" spans="1:24" x14ac:dyDescent="0.75">
      <c r="A3191" s="3"/>
      <c r="B3191" s="3"/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3"/>
      <c r="W3191" s="3"/>
      <c r="X3191" s="3">
        <v>3190</v>
      </c>
    </row>
    <row r="3192" spans="1:24" x14ac:dyDescent="0.75">
      <c r="A3192" s="3"/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  <c r="S3192" s="3"/>
      <c r="T3192" s="3"/>
      <c r="U3192" s="3"/>
      <c r="V3192" s="3"/>
      <c r="W3192" s="3"/>
      <c r="X3192" s="3">
        <v>3191</v>
      </c>
    </row>
    <row r="3193" spans="1:24" x14ac:dyDescent="0.75">
      <c r="A3193" s="3"/>
      <c r="B3193" s="3"/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  <c r="T3193" s="3"/>
      <c r="U3193" s="3"/>
      <c r="V3193" s="3"/>
      <c r="W3193" s="3"/>
      <c r="X3193" s="3">
        <v>3192</v>
      </c>
    </row>
    <row r="3194" spans="1:24" x14ac:dyDescent="0.75">
      <c r="A3194" s="3"/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3"/>
      <c r="W3194" s="3"/>
      <c r="X3194" s="3">
        <v>3193</v>
      </c>
    </row>
    <row r="3195" spans="1:24" x14ac:dyDescent="0.75">
      <c r="A3195" s="3"/>
      <c r="B3195" s="3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  <c r="X3195" s="3">
        <v>3194</v>
      </c>
    </row>
    <row r="3196" spans="1:24" x14ac:dyDescent="0.75">
      <c r="A3196" s="3"/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  <c r="S3196" s="3"/>
      <c r="T3196" s="3"/>
      <c r="U3196" s="3"/>
      <c r="V3196" s="3"/>
      <c r="W3196" s="3"/>
      <c r="X3196" s="3">
        <v>3195</v>
      </c>
    </row>
    <row r="3197" spans="1:24" x14ac:dyDescent="0.75">
      <c r="A3197" s="3"/>
      <c r="B3197" s="3"/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3"/>
      <c r="W3197" s="3"/>
      <c r="X3197" s="3">
        <v>3196</v>
      </c>
    </row>
    <row r="3198" spans="1:24" x14ac:dyDescent="0.75">
      <c r="A3198" s="3"/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  <c r="S3198" s="3"/>
      <c r="T3198" s="3"/>
      <c r="U3198" s="3"/>
      <c r="V3198" s="3"/>
      <c r="W3198" s="3"/>
      <c r="X3198" s="3">
        <v>3197</v>
      </c>
    </row>
    <row r="3199" spans="1:24" x14ac:dyDescent="0.75">
      <c r="A3199" s="3"/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3"/>
      <c r="W3199" s="3"/>
      <c r="X3199" s="3">
        <v>3198</v>
      </c>
    </row>
    <row r="3200" spans="1:24" x14ac:dyDescent="0.75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  <c r="S3200" s="3"/>
      <c r="T3200" s="3"/>
      <c r="U3200" s="3"/>
      <c r="V3200" s="3"/>
      <c r="W3200" s="3"/>
      <c r="X3200" s="3">
        <v>3199</v>
      </c>
    </row>
    <row r="3201" spans="1:24" x14ac:dyDescent="0.75">
      <c r="A3201" s="3"/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  <c r="T3201" s="3"/>
      <c r="U3201" s="3"/>
      <c r="V3201" s="3"/>
      <c r="W3201" s="3"/>
      <c r="X3201" s="3">
        <v>3200</v>
      </c>
    </row>
    <row r="3202" spans="1:24" x14ac:dyDescent="0.75">
      <c r="A3202" s="3"/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  <c r="S3202" s="3"/>
      <c r="T3202" s="3"/>
      <c r="U3202" s="3"/>
      <c r="V3202" s="3"/>
      <c r="W3202" s="3"/>
      <c r="X3202" s="3">
        <v>3201</v>
      </c>
    </row>
    <row r="3203" spans="1:24" x14ac:dyDescent="0.75">
      <c r="A3203" s="3"/>
      <c r="B3203" s="3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3"/>
      <c r="W3203" s="3"/>
      <c r="X3203" s="3">
        <v>3202</v>
      </c>
    </row>
    <row r="3204" spans="1:24" x14ac:dyDescent="0.75">
      <c r="A3204" s="3"/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  <c r="S3204" s="3"/>
      <c r="T3204" s="3"/>
      <c r="U3204" s="3"/>
      <c r="V3204" s="3"/>
      <c r="W3204" s="3"/>
      <c r="X3204" s="3">
        <v>3203</v>
      </c>
    </row>
    <row r="3205" spans="1:24" x14ac:dyDescent="0.75">
      <c r="A3205" s="3"/>
      <c r="B3205" s="3"/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  <c r="T3205" s="3"/>
      <c r="U3205" s="3"/>
      <c r="V3205" s="3"/>
      <c r="W3205" s="3"/>
      <c r="X3205" s="3">
        <v>3204</v>
      </c>
    </row>
    <row r="3206" spans="1:24" x14ac:dyDescent="0.75">
      <c r="A3206" s="3"/>
      <c r="B3206" s="3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  <c r="S3206" s="3"/>
      <c r="T3206" s="3"/>
      <c r="U3206" s="3"/>
      <c r="V3206" s="3"/>
      <c r="W3206" s="3"/>
      <c r="X3206" s="3">
        <v>3205</v>
      </c>
    </row>
    <row r="3207" spans="1:24" x14ac:dyDescent="0.75">
      <c r="A3207" s="3"/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3"/>
      <c r="W3207" s="3"/>
      <c r="X3207" s="3">
        <v>3206</v>
      </c>
    </row>
    <row r="3208" spans="1:24" x14ac:dyDescent="0.75">
      <c r="A3208" s="3"/>
      <c r="B3208" s="3"/>
      <c r="C3208" s="3"/>
      <c r="D3208" s="3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  <c r="S3208" s="3"/>
      <c r="T3208" s="3"/>
      <c r="U3208" s="3"/>
      <c r="V3208" s="3"/>
      <c r="W3208" s="3"/>
      <c r="X3208" s="3">
        <v>3207</v>
      </c>
    </row>
    <row r="3209" spans="1:24" x14ac:dyDescent="0.75">
      <c r="A3209" s="3"/>
      <c r="B3209" s="3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  <c r="S3209" s="3"/>
      <c r="T3209" s="3"/>
      <c r="U3209" s="3"/>
      <c r="V3209" s="3"/>
      <c r="W3209" s="3"/>
      <c r="X3209" s="3">
        <v>3208</v>
      </c>
    </row>
    <row r="3210" spans="1:24" x14ac:dyDescent="0.75">
      <c r="A3210" s="3"/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3"/>
      <c r="W3210" s="3"/>
      <c r="X3210" s="3">
        <v>3209</v>
      </c>
    </row>
    <row r="3211" spans="1:24" x14ac:dyDescent="0.75">
      <c r="A3211" s="3"/>
      <c r="B3211" s="3"/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3"/>
      <c r="W3211" s="3"/>
      <c r="X3211" s="3">
        <v>3210</v>
      </c>
    </row>
    <row r="3212" spans="1:24" x14ac:dyDescent="0.75">
      <c r="A3212" s="3"/>
      <c r="B3212" s="3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  <c r="S3212" s="3"/>
      <c r="T3212" s="3"/>
      <c r="U3212" s="3"/>
      <c r="V3212" s="3"/>
      <c r="W3212" s="3"/>
      <c r="X3212" s="3">
        <v>3211</v>
      </c>
    </row>
    <row r="3213" spans="1:24" x14ac:dyDescent="0.75">
      <c r="A3213" s="3"/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  <c r="S3213" s="3"/>
      <c r="T3213" s="3"/>
      <c r="U3213" s="3"/>
      <c r="V3213" s="3"/>
      <c r="W3213" s="3"/>
      <c r="X3213" s="3">
        <v>3212</v>
      </c>
    </row>
    <row r="3214" spans="1:24" x14ac:dyDescent="0.75">
      <c r="A3214" s="3"/>
      <c r="B3214" s="3"/>
      <c r="C3214" s="3"/>
      <c r="D3214" s="3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  <c r="S3214" s="3"/>
      <c r="T3214" s="3"/>
      <c r="U3214" s="3"/>
      <c r="V3214" s="3"/>
      <c r="W3214" s="3"/>
      <c r="X3214" s="3">
        <v>3213</v>
      </c>
    </row>
    <row r="3215" spans="1:24" x14ac:dyDescent="0.75">
      <c r="A3215" s="3"/>
      <c r="B3215" s="3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3"/>
      <c r="W3215" s="3"/>
      <c r="X3215" s="3">
        <v>3214</v>
      </c>
    </row>
    <row r="3216" spans="1:24" x14ac:dyDescent="0.75">
      <c r="A3216" s="3"/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  <c r="S3216" s="3"/>
      <c r="T3216" s="3"/>
      <c r="U3216" s="3"/>
      <c r="V3216" s="3"/>
      <c r="W3216" s="3"/>
      <c r="X3216" s="3">
        <v>3215</v>
      </c>
    </row>
    <row r="3217" spans="1:24" x14ac:dyDescent="0.75">
      <c r="A3217" s="3"/>
      <c r="B3217" s="3"/>
      <c r="C3217" s="3"/>
      <c r="D3217" s="3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  <c r="S3217" s="3"/>
      <c r="T3217" s="3"/>
      <c r="U3217" s="3"/>
      <c r="V3217" s="3"/>
      <c r="W3217" s="3"/>
      <c r="X3217" s="3">
        <v>3216</v>
      </c>
    </row>
    <row r="3218" spans="1:24" x14ac:dyDescent="0.75">
      <c r="A3218" s="3"/>
      <c r="B3218" s="3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  <c r="T3218" s="3"/>
      <c r="U3218" s="3"/>
      <c r="V3218" s="3"/>
      <c r="W3218" s="3"/>
      <c r="X3218" s="3">
        <v>3217</v>
      </c>
    </row>
    <row r="3219" spans="1:24" x14ac:dyDescent="0.75">
      <c r="A3219" s="3"/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3"/>
      <c r="W3219" s="3"/>
      <c r="X3219" s="3">
        <v>3218</v>
      </c>
    </row>
    <row r="3220" spans="1:24" x14ac:dyDescent="0.75">
      <c r="A3220" s="3"/>
      <c r="B3220" s="3"/>
      <c r="C3220" s="3"/>
      <c r="D3220" s="3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  <c r="S3220" s="3"/>
      <c r="T3220" s="3"/>
      <c r="U3220" s="3"/>
      <c r="V3220" s="3"/>
      <c r="W3220" s="3"/>
      <c r="X3220" s="3">
        <v>3219</v>
      </c>
    </row>
    <row r="3221" spans="1:24" x14ac:dyDescent="0.75">
      <c r="A3221" s="3"/>
      <c r="B3221" s="3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  <c r="S3221" s="3"/>
      <c r="T3221" s="3"/>
      <c r="U3221" s="3"/>
      <c r="V3221" s="3"/>
      <c r="W3221" s="3"/>
      <c r="X3221" s="3">
        <v>3220</v>
      </c>
    </row>
    <row r="3222" spans="1:24" x14ac:dyDescent="0.75">
      <c r="A3222" s="3"/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  <c r="T3222" s="3"/>
      <c r="U3222" s="3"/>
      <c r="V3222" s="3"/>
      <c r="W3222" s="3"/>
      <c r="X3222" s="3">
        <v>3221</v>
      </c>
    </row>
    <row r="3223" spans="1:24" x14ac:dyDescent="0.75">
      <c r="A3223" s="3"/>
      <c r="B3223" s="3"/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3"/>
      <c r="W3223" s="3"/>
      <c r="X3223" s="3">
        <v>3222</v>
      </c>
    </row>
    <row r="3224" spans="1:24" x14ac:dyDescent="0.75">
      <c r="A3224" s="3"/>
      <c r="B3224" s="3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  <c r="S3224" s="3"/>
      <c r="T3224" s="3"/>
      <c r="U3224" s="3"/>
      <c r="V3224" s="3"/>
      <c r="W3224" s="3"/>
      <c r="X3224" s="3">
        <v>3223</v>
      </c>
    </row>
    <row r="3225" spans="1:24" x14ac:dyDescent="0.75">
      <c r="A3225" s="3"/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  <c r="S3225" s="3"/>
      <c r="T3225" s="3"/>
      <c r="U3225" s="3"/>
      <c r="V3225" s="3"/>
      <c r="W3225" s="3"/>
      <c r="X3225" s="3">
        <v>3224</v>
      </c>
    </row>
    <row r="3226" spans="1:24" x14ac:dyDescent="0.75">
      <c r="A3226" s="3"/>
      <c r="B3226" s="3"/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3"/>
      <c r="W3226" s="3"/>
      <c r="X3226" s="3">
        <v>3225</v>
      </c>
    </row>
    <row r="3227" spans="1:24" x14ac:dyDescent="0.75">
      <c r="A3227" s="3"/>
      <c r="B3227" s="3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  <c r="S3227" s="3"/>
      <c r="T3227" s="3"/>
      <c r="U3227" s="3"/>
      <c r="V3227" s="3"/>
      <c r="W3227" s="3"/>
      <c r="X3227" s="3">
        <v>3226</v>
      </c>
    </row>
    <row r="3228" spans="1:24" x14ac:dyDescent="0.75">
      <c r="A3228" s="3"/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3"/>
      <c r="W3228" s="3"/>
      <c r="X3228" s="3">
        <v>3227</v>
      </c>
    </row>
    <row r="3229" spans="1:24" x14ac:dyDescent="0.75">
      <c r="A3229" s="3"/>
      <c r="B3229" s="3"/>
      <c r="C3229" s="3"/>
      <c r="D3229" s="3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  <c r="S3229" s="3"/>
      <c r="T3229" s="3"/>
      <c r="U3229" s="3"/>
      <c r="V3229" s="3"/>
      <c r="W3229" s="3"/>
      <c r="X3229" s="3">
        <v>3228</v>
      </c>
    </row>
    <row r="3230" spans="1:24" x14ac:dyDescent="0.75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  <c r="T3230" s="3"/>
      <c r="U3230" s="3"/>
      <c r="V3230" s="3"/>
      <c r="W3230" s="3"/>
      <c r="X3230" s="3">
        <v>3229</v>
      </c>
    </row>
    <row r="3231" spans="1:24" x14ac:dyDescent="0.75">
      <c r="A3231" s="3"/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  <c r="S3231" s="3"/>
      <c r="T3231" s="3"/>
      <c r="U3231" s="3"/>
      <c r="V3231" s="3"/>
      <c r="W3231" s="3"/>
      <c r="X3231" s="3">
        <v>3230</v>
      </c>
    </row>
    <row r="3232" spans="1:24" x14ac:dyDescent="0.75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3"/>
      <c r="W3232" s="3"/>
      <c r="X3232" s="3">
        <v>3231</v>
      </c>
    </row>
    <row r="3233" spans="1:24" x14ac:dyDescent="0.75">
      <c r="A3233" s="3"/>
      <c r="B3233" s="3"/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  <c r="S3233" s="3"/>
      <c r="T3233" s="3"/>
      <c r="U3233" s="3"/>
      <c r="V3233" s="3"/>
      <c r="W3233" s="3"/>
      <c r="X3233" s="3">
        <v>3232</v>
      </c>
    </row>
    <row r="3234" spans="1:24" x14ac:dyDescent="0.75">
      <c r="A3234" s="3"/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  <c r="T3234" s="3"/>
      <c r="U3234" s="3"/>
      <c r="V3234" s="3"/>
      <c r="W3234" s="3"/>
      <c r="X3234" s="3">
        <v>3233</v>
      </c>
    </row>
    <row r="3235" spans="1:24" x14ac:dyDescent="0.75">
      <c r="A3235" s="3"/>
      <c r="B3235" s="3"/>
      <c r="C3235" s="3"/>
      <c r="D3235" s="3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  <c r="S3235" s="3"/>
      <c r="T3235" s="3"/>
      <c r="U3235" s="3"/>
      <c r="V3235" s="3"/>
      <c r="W3235" s="3"/>
      <c r="X3235" s="3">
        <v>3234</v>
      </c>
    </row>
    <row r="3236" spans="1:24" x14ac:dyDescent="0.75">
      <c r="A3236" s="3"/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  <c r="S3236" s="3"/>
      <c r="T3236" s="3"/>
      <c r="U3236" s="3"/>
      <c r="V3236" s="3"/>
      <c r="W3236" s="3"/>
      <c r="X3236" s="3">
        <v>3235</v>
      </c>
    </row>
    <row r="3237" spans="1:24" x14ac:dyDescent="0.75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  <c r="S3237" s="3"/>
      <c r="T3237" s="3"/>
      <c r="U3237" s="3"/>
      <c r="V3237" s="3"/>
      <c r="W3237" s="3"/>
      <c r="X3237" s="3">
        <v>3236</v>
      </c>
    </row>
    <row r="3238" spans="1:24" x14ac:dyDescent="0.75">
      <c r="A3238" s="3"/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  <c r="T3238" s="3"/>
      <c r="U3238" s="3"/>
      <c r="V3238" s="3"/>
      <c r="W3238" s="3"/>
      <c r="X3238" s="3">
        <v>3237</v>
      </c>
    </row>
    <row r="3239" spans="1:24" x14ac:dyDescent="0.75">
      <c r="A3239" s="3"/>
      <c r="B3239" s="3"/>
      <c r="C3239" s="3"/>
      <c r="D3239" s="3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  <c r="S3239" s="3"/>
      <c r="T3239" s="3"/>
      <c r="U3239" s="3"/>
      <c r="V3239" s="3"/>
      <c r="W3239" s="3"/>
      <c r="X3239" s="3">
        <v>3238</v>
      </c>
    </row>
    <row r="3240" spans="1:24" x14ac:dyDescent="0.75">
      <c r="A3240" s="3"/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3"/>
      <c r="W3240" s="3"/>
      <c r="X3240" s="3">
        <v>3239</v>
      </c>
    </row>
    <row r="3241" spans="1:24" x14ac:dyDescent="0.75">
      <c r="A3241" s="3"/>
      <c r="B3241" s="3"/>
      <c r="C3241" s="3"/>
      <c r="D3241" s="3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  <c r="S3241" s="3"/>
      <c r="T3241" s="3"/>
      <c r="U3241" s="3"/>
      <c r="V3241" s="3"/>
      <c r="W3241" s="3"/>
      <c r="X3241" s="3">
        <v>3240</v>
      </c>
    </row>
    <row r="3242" spans="1:24" x14ac:dyDescent="0.75">
      <c r="A3242" s="3"/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  <c r="X3242" s="3">
        <v>3241</v>
      </c>
    </row>
    <row r="3243" spans="1:24" x14ac:dyDescent="0.75">
      <c r="A3243" s="3"/>
      <c r="B3243" s="3"/>
      <c r="C3243" s="3"/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  <c r="S3243" s="3"/>
      <c r="T3243" s="3"/>
      <c r="U3243" s="3"/>
      <c r="V3243" s="3"/>
      <c r="W3243" s="3"/>
      <c r="X3243" s="3">
        <v>3242</v>
      </c>
    </row>
    <row r="3244" spans="1:24" x14ac:dyDescent="0.75">
      <c r="A3244" s="3"/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  <c r="S3244" s="3"/>
      <c r="T3244" s="3"/>
      <c r="U3244" s="3"/>
      <c r="V3244" s="3"/>
      <c r="W3244" s="3"/>
      <c r="X3244" s="3">
        <v>3243</v>
      </c>
    </row>
    <row r="3245" spans="1:24" x14ac:dyDescent="0.75">
      <c r="A3245" s="3"/>
      <c r="B3245" s="3"/>
      <c r="C3245" s="3"/>
      <c r="D3245" s="3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  <c r="S3245" s="3"/>
      <c r="T3245" s="3"/>
      <c r="U3245" s="3"/>
      <c r="V3245" s="3"/>
      <c r="W3245" s="3"/>
      <c r="X3245" s="3">
        <v>3244</v>
      </c>
    </row>
    <row r="3246" spans="1:24" x14ac:dyDescent="0.75">
      <c r="A3246" s="3"/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  <c r="T3246" s="3"/>
      <c r="U3246" s="3"/>
      <c r="V3246" s="3"/>
      <c r="W3246" s="3"/>
      <c r="X3246" s="3">
        <v>3245</v>
      </c>
    </row>
    <row r="3247" spans="1:24" x14ac:dyDescent="0.75">
      <c r="A3247" s="3"/>
      <c r="B3247" s="3"/>
      <c r="C3247" s="3"/>
      <c r="D3247" s="3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  <c r="S3247" s="3"/>
      <c r="T3247" s="3"/>
      <c r="U3247" s="3"/>
      <c r="V3247" s="3"/>
      <c r="W3247" s="3"/>
      <c r="X3247" s="3">
        <v>3246</v>
      </c>
    </row>
    <row r="3248" spans="1:24" x14ac:dyDescent="0.75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  <c r="S3248" s="3"/>
      <c r="T3248" s="3"/>
      <c r="U3248" s="3"/>
      <c r="V3248" s="3"/>
      <c r="W3248" s="3"/>
      <c r="X3248" s="3">
        <v>3247</v>
      </c>
    </row>
    <row r="3249" spans="1:24" x14ac:dyDescent="0.75">
      <c r="A3249" s="3"/>
      <c r="B3249" s="3"/>
      <c r="C3249" s="3"/>
      <c r="D3249" s="3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  <c r="S3249" s="3"/>
      <c r="T3249" s="3"/>
      <c r="U3249" s="3"/>
      <c r="V3249" s="3"/>
      <c r="W3249" s="3"/>
      <c r="X3249" s="3">
        <v>3248</v>
      </c>
    </row>
    <row r="3250" spans="1:24" x14ac:dyDescent="0.75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  <c r="T3250" s="3"/>
      <c r="U3250" s="3"/>
      <c r="V3250" s="3"/>
      <c r="W3250" s="3"/>
      <c r="X3250" s="3">
        <v>3249</v>
      </c>
    </row>
    <row r="3251" spans="1:24" x14ac:dyDescent="0.75">
      <c r="A3251" s="3"/>
      <c r="B3251" s="3"/>
      <c r="C3251" s="3"/>
      <c r="D3251" s="3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  <c r="S3251" s="3"/>
      <c r="T3251" s="3"/>
      <c r="U3251" s="3"/>
      <c r="V3251" s="3"/>
      <c r="W3251" s="3"/>
      <c r="X3251" s="3">
        <v>3250</v>
      </c>
    </row>
    <row r="3252" spans="1:24" x14ac:dyDescent="0.75">
      <c r="A3252" s="3"/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  <c r="S3252" s="3"/>
      <c r="T3252" s="3"/>
      <c r="U3252" s="3"/>
      <c r="V3252" s="3"/>
      <c r="W3252" s="3"/>
      <c r="X3252" s="3">
        <v>3251</v>
      </c>
    </row>
    <row r="3253" spans="1:24" x14ac:dyDescent="0.75">
      <c r="A3253" s="3"/>
      <c r="B3253" s="3"/>
      <c r="C3253" s="3"/>
      <c r="D3253" s="3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  <c r="S3253" s="3"/>
      <c r="T3253" s="3"/>
      <c r="U3253" s="3"/>
      <c r="V3253" s="3"/>
      <c r="W3253" s="3"/>
      <c r="X3253" s="3">
        <v>3252</v>
      </c>
    </row>
    <row r="3254" spans="1:24" x14ac:dyDescent="0.75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3"/>
      <c r="U3254" s="3"/>
      <c r="V3254" s="3"/>
      <c r="W3254" s="3"/>
      <c r="X3254" s="3">
        <v>3253</v>
      </c>
    </row>
    <row r="3255" spans="1:24" x14ac:dyDescent="0.75">
      <c r="A3255" s="3"/>
      <c r="B3255" s="3"/>
      <c r="C3255" s="3"/>
      <c r="D3255" s="3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  <c r="S3255" s="3"/>
      <c r="T3255" s="3"/>
      <c r="U3255" s="3"/>
      <c r="V3255" s="3"/>
      <c r="W3255" s="3"/>
      <c r="X3255" s="3">
        <v>3254</v>
      </c>
    </row>
    <row r="3256" spans="1:24" x14ac:dyDescent="0.75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  <c r="S3256" s="3"/>
      <c r="T3256" s="3"/>
      <c r="U3256" s="3"/>
      <c r="V3256" s="3"/>
      <c r="W3256" s="3"/>
      <c r="X3256" s="3">
        <v>3255</v>
      </c>
    </row>
    <row r="3257" spans="1:24" x14ac:dyDescent="0.75">
      <c r="A3257" s="3"/>
      <c r="B3257" s="3"/>
      <c r="C3257" s="3"/>
      <c r="D3257" s="3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  <c r="S3257" s="3"/>
      <c r="T3257" s="3"/>
      <c r="U3257" s="3"/>
      <c r="V3257" s="3"/>
      <c r="W3257" s="3"/>
      <c r="X3257" s="3">
        <v>3256</v>
      </c>
    </row>
    <row r="3258" spans="1:24" x14ac:dyDescent="0.75">
      <c r="A3258" s="3"/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  <c r="X3258" s="3">
        <v>3257</v>
      </c>
    </row>
    <row r="3259" spans="1:24" x14ac:dyDescent="0.75">
      <c r="A3259" s="3"/>
      <c r="B3259" s="3"/>
      <c r="C3259" s="3"/>
      <c r="D3259" s="3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  <c r="S3259" s="3"/>
      <c r="T3259" s="3"/>
      <c r="U3259" s="3"/>
      <c r="V3259" s="3"/>
      <c r="W3259" s="3"/>
      <c r="X3259" s="3">
        <v>3258</v>
      </c>
    </row>
    <row r="3260" spans="1:24" x14ac:dyDescent="0.75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  <c r="S3260" s="3"/>
      <c r="T3260" s="3"/>
      <c r="U3260" s="3"/>
      <c r="V3260" s="3"/>
      <c r="W3260" s="3"/>
      <c r="X3260" s="3">
        <v>3259</v>
      </c>
    </row>
    <row r="3261" spans="1:24" x14ac:dyDescent="0.75">
      <c r="A3261" s="3"/>
      <c r="B3261" s="3"/>
      <c r="C3261" s="3"/>
      <c r="D3261" s="3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  <c r="S3261" s="3"/>
      <c r="T3261" s="3"/>
      <c r="U3261" s="3"/>
      <c r="V3261" s="3"/>
      <c r="W3261" s="3"/>
      <c r="X3261" s="3">
        <v>3260</v>
      </c>
    </row>
    <row r="3262" spans="1:24" x14ac:dyDescent="0.75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3"/>
      <c r="W3262" s="3"/>
      <c r="X3262" s="3">
        <v>3261</v>
      </c>
    </row>
    <row r="3263" spans="1:24" x14ac:dyDescent="0.75">
      <c r="A3263" s="3"/>
      <c r="B3263" s="3"/>
      <c r="C3263" s="3"/>
      <c r="D3263" s="3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  <c r="S3263" s="3"/>
      <c r="T3263" s="3"/>
      <c r="U3263" s="3"/>
      <c r="V3263" s="3"/>
      <c r="W3263" s="3"/>
      <c r="X3263" s="3">
        <v>3262</v>
      </c>
    </row>
    <row r="3264" spans="1:24" x14ac:dyDescent="0.75">
      <c r="A3264" s="3"/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  <c r="S3264" s="3"/>
      <c r="T3264" s="3"/>
      <c r="U3264" s="3"/>
      <c r="V3264" s="3"/>
      <c r="W3264" s="3"/>
      <c r="X3264" s="3">
        <v>3263</v>
      </c>
    </row>
    <row r="3265" spans="1:24" x14ac:dyDescent="0.75">
      <c r="A3265" s="3"/>
      <c r="B3265" s="3"/>
      <c r="C3265" s="3"/>
      <c r="D3265" s="3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  <c r="S3265" s="3"/>
      <c r="T3265" s="3"/>
      <c r="U3265" s="3"/>
      <c r="V3265" s="3"/>
      <c r="W3265" s="3"/>
      <c r="X3265" s="3">
        <v>3264</v>
      </c>
    </row>
    <row r="3266" spans="1:24" x14ac:dyDescent="0.75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3"/>
      <c r="W3266" s="3"/>
      <c r="X3266" s="3">
        <v>3265</v>
      </c>
    </row>
    <row r="3267" spans="1:24" x14ac:dyDescent="0.75">
      <c r="A3267" s="3"/>
      <c r="B3267" s="3"/>
      <c r="C3267" s="3"/>
      <c r="D3267" s="3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  <c r="S3267" s="3"/>
      <c r="T3267" s="3"/>
      <c r="U3267" s="3"/>
      <c r="V3267" s="3"/>
      <c r="W3267" s="3"/>
      <c r="X3267" s="3">
        <v>3266</v>
      </c>
    </row>
    <row r="3268" spans="1:24" x14ac:dyDescent="0.75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  <c r="S3268" s="3"/>
      <c r="T3268" s="3"/>
      <c r="U3268" s="3"/>
      <c r="V3268" s="3"/>
      <c r="W3268" s="3"/>
      <c r="X3268" s="3">
        <v>3267</v>
      </c>
    </row>
    <row r="3269" spans="1:24" x14ac:dyDescent="0.75">
      <c r="A3269" s="3"/>
      <c r="B3269" s="3"/>
      <c r="C3269" s="3"/>
      <c r="D3269" s="3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  <c r="S3269" s="3"/>
      <c r="T3269" s="3"/>
      <c r="U3269" s="3"/>
      <c r="V3269" s="3"/>
      <c r="W3269" s="3"/>
      <c r="X3269" s="3">
        <v>3268</v>
      </c>
    </row>
    <row r="3270" spans="1:24" x14ac:dyDescent="0.75">
      <c r="A3270" s="3"/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3"/>
      <c r="W3270" s="3"/>
      <c r="X3270" s="3">
        <v>3269</v>
      </c>
    </row>
    <row r="3271" spans="1:24" x14ac:dyDescent="0.75">
      <c r="A3271" s="3"/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  <c r="S3271" s="3"/>
      <c r="T3271" s="3"/>
      <c r="U3271" s="3"/>
      <c r="V3271" s="3"/>
      <c r="W3271" s="3"/>
      <c r="X3271" s="3">
        <v>3270</v>
      </c>
    </row>
    <row r="3272" spans="1:24" x14ac:dyDescent="0.75">
      <c r="A3272" s="3"/>
      <c r="B3272" s="3"/>
      <c r="C3272" s="3"/>
      <c r="D3272" s="3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  <c r="S3272" s="3"/>
      <c r="T3272" s="3"/>
      <c r="U3272" s="3"/>
      <c r="V3272" s="3"/>
      <c r="W3272" s="3"/>
      <c r="X3272" s="3">
        <v>3271</v>
      </c>
    </row>
    <row r="3273" spans="1:24" x14ac:dyDescent="0.75">
      <c r="A3273" s="3"/>
      <c r="B3273" s="3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  <c r="S3273" s="3"/>
      <c r="T3273" s="3"/>
      <c r="U3273" s="3"/>
      <c r="V3273" s="3"/>
      <c r="W3273" s="3"/>
      <c r="X3273" s="3">
        <v>3272</v>
      </c>
    </row>
    <row r="3274" spans="1:24" x14ac:dyDescent="0.75">
      <c r="A3274" s="3"/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  <c r="X3274" s="3">
        <v>3273</v>
      </c>
    </row>
    <row r="3275" spans="1:24" x14ac:dyDescent="0.75">
      <c r="A3275" s="3"/>
      <c r="B3275" s="3"/>
      <c r="C3275" s="3"/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  <c r="S3275" s="3"/>
      <c r="T3275" s="3"/>
      <c r="U3275" s="3"/>
      <c r="V3275" s="3"/>
      <c r="W3275" s="3"/>
      <c r="X3275" s="3">
        <v>3274</v>
      </c>
    </row>
    <row r="3276" spans="1:24" x14ac:dyDescent="0.75">
      <c r="A3276" s="3"/>
      <c r="B3276" s="3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  <c r="S3276" s="3"/>
      <c r="T3276" s="3"/>
      <c r="U3276" s="3"/>
      <c r="V3276" s="3"/>
      <c r="W3276" s="3"/>
      <c r="X3276" s="3">
        <v>3275</v>
      </c>
    </row>
    <row r="3277" spans="1:24" x14ac:dyDescent="0.75">
      <c r="A3277" s="3"/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  <c r="S3277" s="3"/>
      <c r="T3277" s="3"/>
      <c r="U3277" s="3"/>
      <c r="V3277" s="3"/>
      <c r="W3277" s="3"/>
      <c r="X3277" s="3">
        <v>3276</v>
      </c>
    </row>
    <row r="3278" spans="1:24" x14ac:dyDescent="0.75">
      <c r="A3278" s="3"/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3"/>
      <c r="W3278" s="3"/>
      <c r="X3278" s="3">
        <v>3277</v>
      </c>
    </row>
    <row r="3279" spans="1:24" x14ac:dyDescent="0.75">
      <c r="A3279" s="3"/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  <c r="S3279" s="3"/>
      <c r="T3279" s="3"/>
      <c r="U3279" s="3"/>
      <c r="V3279" s="3"/>
      <c r="W3279" s="3"/>
      <c r="X3279" s="3">
        <v>3278</v>
      </c>
    </row>
    <row r="3280" spans="1:24" x14ac:dyDescent="0.75">
      <c r="A3280" s="3"/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  <c r="S3280" s="3"/>
      <c r="T3280" s="3"/>
      <c r="U3280" s="3"/>
      <c r="V3280" s="3"/>
      <c r="W3280" s="3"/>
      <c r="X3280" s="3">
        <v>3279</v>
      </c>
    </row>
    <row r="3281" spans="1:24" x14ac:dyDescent="0.75">
      <c r="A3281" s="3"/>
      <c r="B3281" s="3"/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  <c r="S3281" s="3"/>
      <c r="T3281" s="3"/>
      <c r="U3281" s="3"/>
      <c r="V3281" s="3"/>
      <c r="W3281" s="3"/>
      <c r="X3281" s="3">
        <v>3280</v>
      </c>
    </row>
    <row r="3282" spans="1:24" x14ac:dyDescent="0.75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3"/>
      <c r="W3282" s="3"/>
      <c r="X3282" s="3">
        <v>3281</v>
      </c>
    </row>
    <row r="3283" spans="1:24" x14ac:dyDescent="0.75">
      <c r="A3283" s="3"/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  <c r="S3283" s="3"/>
      <c r="T3283" s="3"/>
      <c r="U3283" s="3"/>
      <c r="V3283" s="3"/>
      <c r="W3283" s="3"/>
      <c r="X3283" s="3">
        <v>3282</v>
      </c>
    </row>
    <row r="3284" spans="1:24" x14ac:dyDescent="0.75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  <c r="S3284" s="3"/>
      <c r="T3284" s="3"/>
      <c r="U3284" s="3"/>
      <c r="V3284" s="3"/>
      <c r="W3284" s="3"/>
      <c r="X3284" s="3">
        <v>3283</v>
      </c>
    </row>
    <row r="3285" spans="1:24" x14ac:dyDescent="0.75">
      <c r="A3285" s="3"/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3"/>
      <c r="W3285" s="3"/>
      <c r="X3285" s="3">
        <v>3284</v>
      </c>
    </row>
    <row r="3286" spans="1:24" x14ac:dyDescent="0.75">
      <c r="A3286" s="3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3"/>
      <c r="W3286" s="3"/>
      <c r="X3286" s="3">
        <v>3285</v>
      </c>
    </row>
    <row r="3287" spans="1:24" x14ac:dyDescent="0.75">
      <c r="A3287" s="3"/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3"/>
      <c r="W3287" s="3"/>
      <c r="X3287" s="3">
        <v>3286</v>
      </c>
    </row>
    <row r="3288" spans="1:24" x14ac:dyDescent="0.75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  <c r="S3288" s="3"/>
      <c r="T3288" s="3"/>
      <c r="U3288" s="3"/>
      <c r="V3288" s="3"/>
      <c r="W3288" s="3"/>
      <c r="X3288" s="3">
        <v>3287</v>
      </c>
    </row>
    <row r="3289" spans="1:24" x14ac:dyDescent="0.75">
      <c r="A3289" s="3"/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  <c r="S3289" s="3"/>
      <c r="T3289" s="3"/>
      <c r="U3289" s="3"/>
      <c r="V3289" s="3"/>
      <c r="W3289" s="3"/>
      <c r="X3289" s="3">
        <v>3288</v>
      </c>
    </row>
    <row r="3290" spans="1:24" x14ac:dyDescent="0.75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  <c r="X3290" s="3">
        <v>3289</v>
      </c>
    </row>
    <row r="3291" spans="1:24" x14ac:dyDescent="0.75">
      <c r="A3291" s="3"/>
      <c r="B3291" s="3"/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  <c r="T3291" s="3"/>
      <c r="U3291" s="3"/>
      <c r="V3291" s="3"/>
      <c r="W3291" s="3"/>
      <c r="X3291" s="3">
        <v>3290</v>
      </c>
    </row>
    <row r="3292" spans="1:24" x14ac:dyDescent="0.75">
      <c r="A3292" s="3"/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  <c r="S3292" s="3"/>
      <c r="T3292" s="3"/>
      <c r="U3292" s="3"/>
      <c r="V3292" s="3"/>
      <c r="W3292" s="3"/>
      <c r="X3292" s="3">
        <v>3291</v>
      </c>
    </row>
    <row r="3293" spans="1:24" x14ac:dyDescent="0.75">
      <c r="A3293" s="3"/>
      <c r="B3293" s="3"/>
      <c r="C3293" s="3"/>
      <c r="D3293" s="3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  <c r="S3293" s="3"/>
      <c r="T3293" s="3"/>
      <c r="U3293" s="3"/>
      <c r="V3293" s="3"/>
      <c r="W3293" s="3"/>
      <c r="X3293" s="3">
        <v>3292</v>
      </c>
    </row>
    <row r="3294" spans="1:24" x14ac:dyDescent="0.75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3"/>
      <c r="W3294" s="3"/>
      <c r="X3294" s="3">
        <v>3293</v>
      </c>
    </row>
    <row r="3295" spans="1:24" x14ac:dyDescent="0.75">
      <c r="A3295" s="3"/>
      <c r="B3295" s="3"/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  <c r="T3295" s="3"/>
      <c r="U3295" s="3"/>
      <c r="V3295" s="3"/>
      <c r="W3295" s="3"/>
      <c r="X3295" s="3">
        <v>3294</v>
      </c>
    </row>
    <row r="3296" spans="1:24" x14ac:dyDescent="0.75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  <c r="S3296" s="3"/>
      <c r="T3296" s="3"/>
      <c r="U3296" s="3"/>
      <c r="V3296" s="3"/>
      <c r="W3296" s="3"/>
      <c r="X3296" s="3">
        <v>3295</v>
      </c>
    </row>
    <row r="3297" spans="1:24" x14ac:dyDescent="0.75">
      <c r="A3297" s="3"/>
      <c r="B3297" s="3"/>
      <c r="C3297" s="3"/>
      <c r="D3297" s="3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  <c r="P3297" s="3"/>
      <c r="Q3297" s="3"/>
      <c r="R3297" s="3"/>
      <c r="S3297" s="3"/>
      <c r="T3297" s="3"/>
      <c r="U3297" s="3"/>
      <c r="V3297" s="3"/>
      <c r="W3297" s="3"/>
      <c r="X3297" s="3">
        <v>3296</v>
      </c>
    </row>
    <row r="3298" spans="1:24" x14ac:dyDescent="0.75">
      <c r="A3298" s="3"/>
      <c r="B3298" s="3"/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  <c r="S3298" s="3"/>
      <c r="T3298" s="3"/>
      <c r="U3298" s="3"/>
      <c r="V3298" s="3"/>
      <c r="W3298" s="3"/>
      <c r="X3298" s="3">
        <v>3297</v>
      </c>
    </row>
    <row r="3299" spans="1:24" x14ac:dyDescent="0.75">
      <c r="A3299" s="3"/>
      <c r="B3299" s="3"/>
      <c r="C3299" s="3"/>
      <c r="D3299" s="3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  <c r="S3299" s="3"/>
      <c r="T3299" s="3"/>
      <c r="U3299" s="3"/>
      <c r="V3299" s="3"/>
      <c r="W3299" s="3"/>
      <c r="X3299" s="3">
        <v>3298</v>
      </c>
    </row>
    <row r="3300" spans="1:24" x14ac:dyDescent="0.75">
      <c r="A3300" s="3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  <c r="Q3300" s="3"/>
      <c r="R3300" s="3"/>
      <c r="S3300" s="3"/>
      <c r="T3300" s="3"/>
      <c r="U3300" s="3"/>
      <c r="V3300" s="3"/>
      <c r="W3300" s="3"/>
      <c r="X3300" s="3">
        <v>3299</v>
      </c>
    </row>
    <row r="3301" spans="1:24" x14ac:dyDescent="0.75">
      <c r="A3301" s="3"/>
      <c r="B3301" s="3"/>
      <c r="C3301" s="3"/>
      <c r="D3301" s="3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  <c r="P3301" s="3"/>
      <c r="Q3301" s="3"/>
      <c r="R3301" s="3"/>
      <c r="S3301" s="3"/>
      <c r="T3301" s="3"/>
      <c r="U3301" s="3"/>
      <c r="V3301" s="3"/>
      <c r="W3301" s="3"/>
      <c r="X3301" s="3">
        <v>3300</v>
      </c>
    </row>
    <row r="3302" spans="1:24" x14ac:dyDescent="0.75">
      <c r="A3302" s="3"/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  <c r="S3302" s="3"/>
      <c r="T3302" s="3"/>
      <c r="U3302" s="3"/>
      <c r="V3302" s="3"/>
      <c r="W3302" s="3"/>
      <c r="X3302" s="3">
        <v>3301</v>
      </c>
    </row>
    <row r="3303" spans="1:24" x14ac:dyDescent="0.75">
      <c r="A3303" s="3"/>
      <c r="B3303" s="3"/>
      <c r="C3303" s="3"/>
      <c r="D3303" s="3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  <c r="S3303" s="3"/>
      <c r="T3303" s="3"/>
      <c r="U3303" s="3"/>
      <c r="V3303" s="3"/>
      <c r="W3303" s="3"/>
      <c r="X3303" s="3">
        <v>3302</v>
      </c>
    </row>
    <row r="3304" spans="1:24" x14ac:dyDescent="0.75">
      <c r="A3304" s="3"/>
      <c r="B3304" s="3"/>
      <c r="C3304" s="3"/>
      <c r="D3304" s="3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  <c r="Q3304" s="3"/>
      <c r="R3304" s="3"/>
      <c r="S3304" s="3"/>
      <c r="T3304" s="3"/>
      <c r="U3304" s="3"/>
      <c r="V3304" s="3"/>
      <c r="W3304" s="3"/>
      <c r="X3304" s="3">
        <v>3303</v>
      </c>
    </row>
    <row r="3305" spans="1:24" x14ac:dyDescent="0.75">
      <c r="A3305" s="3"/>
      <c r="B3305" s="3"/>
      <c r="C3305" s="3"/>
      <c r="D3305" s="3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  <c r="P3305" s="3"/>
      <c r="Q3305" s="3"/>
      <c r="R3305" s="3"/>
      <c r="S3305" s="3"/>
      <c r="T3305" s="3"/>
      <c r="U3305" s="3"/>
      <c r="V3305" s="3"/>
      <c r="W3305" s="3"/>
      <c r="X3305" s="3">
        <v>3304</v>
      </c>
    </row>
    <row r="3306" spans="1:24" x14ac:dyDescent="0.75">
      <c r="A3306" s="3"/>
      <c r="B3306" s="3"/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3"/>
      <c r="W3306" s="3"/>
      <c r="X3306" s="3">
        <v>3305</v>
      </c>
    </row>
    <row r="3307" spans="1:24" x14ac:dyDescent="0.75">
      <c r="A3307" s="3"/>
      <c r="B3307" s="3"/>
      <c r="C3307" s="3"/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  <c r="S3307" s="3"/>
      <c r="T3307" s="3"/>
      <c r="U3307" s="3"/>
      <c r="V3307" s="3"/>
      <c r="W3307" s="3"/>
      <c r="X3307" s="3">
        <v>3306</v>
      </c>
    </row>
    <row r="3308" spans="1:24" x14ac:dyDescent="0.75">
      <c r="A3308" s="3"/>
      <c r="B3308" s="3"/>
      <c r="C3308" s="3"/>
      <c r="D3308" s="3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  <c r="Q3308" s="3"/>
      <c r="R3308" s="3"/>
      <c r="S3308" s="3"/>
      <c r="T3308" s="3"/>
      <c r="U3308" s="3"/>
      <c r="V3308" s="3"/>
      <c r="W3308" s="3"/>
      <c r="X3308" s="3">
        <v>3307</v>
      </c>
    </row>
    <row r="3309" spans="1:24" x14ac:dyDescent="0.75">
      <c r="A3309" s="3"/>
      <c r="B3309" s="3"/>
      <c r="C3309" s="3"/>
      <c r="D3309" s="3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  <c r="Q3309" s="3"/>
      <c r="R3309" s="3"/>
      <c r="S3309" s="3"/>
      <c r="T3309" s="3"/>
      <c r="U3309" s="3"/>
      <c r="V3309" s="3"/>
      <c r="W3309" s="3"/>
      <c r="X3309" s="3">
        <v>3308</v>
      </c>
    </row>
    <row r="3310" spans="1:24" x14ac:dyDescent="0.75">
      <c r="A3310" s="3"/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  <c r="S3310" s="3"/>
      <c r="T3310" s="3"/>
      <c r="U3310" s="3"/>
      <c r="V3310" s="3"/>
      <c r="W3310" s="3"/>
      <c r="X3310" s="3">
        <v>3309</v>
      </c>
    </row>
    <row r="3311" spans="1:24" x14ac:dyDescent="0.75">
      <c r="A3311" s="3"/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  <c r="S3311" s="3"/>
      <c r="T3311" s="3"/>
      <c r="U3311" s="3"/>
      <c r="V3311" s="3"/>
      <c r="W3311" s="3"/>
      <c r="X3311" s="3">
        <v>3310</v>
      </c>
    </row>
    <row r="3312" spans="1:24" x14ac:dyDescent="0.75">
      <c r="A3312" s="3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  <c r="Q3312" s="3"/>
      <c r="R3312" s="3"/>
      <c r="S3312" s="3"/>
      <c r="T3312" s="3"/>
      <c r="U3312" s="3"/>
      <c r="V3312" s="3"/>
      <c r="W3312" s="3"/>
      <c r="X3312" s="3">
        <v>3311</v>
      </c>
    </row>
  </sheetData>
  <sheetProtection algorithmName="SHA-512" hashValue="X0W9aqv0NLxFpuzypGYWkf3hTHL87p0LuliCEbKQ+YqY8mFyW0F6syXqo70gqaeIR4U2oxhPxy3p6Hbcg5bOog==" saltValue="4aWXUp2s/l48sOuGNGGSmA==" spinCount="100000" sheet="1" selectLockedCells="1"/>
  <mergeCells count="21">
    <mergeCell ref="A41:A43"/>
    <mergeCell ref="A45:A47"/>
    <mergeCell ref="A29:A31"/>
    <mergeCell ref="A33:A35"/>
    <mergeCell ref="C25:E25"/>
    <mergeCell ref="A37:A39"/>
    <mergeCell ref="C17:E17"/>
    <mergeCell ref="A17:A19"/>
    <mergeCell ref="C21:E21"/>
    <mergeCell ref="A21:A23"/>
    <mergeCell ref="A25:A27"/>
    <mergeCell ref="A9:A11"/>
    <mergeCell ref="A13:A15"/>
    <mergeCell ref="C13:G13"/>
    <mergeCell ref="A1:A2"/>
    <mergeCell ref="C1:F1"/>
    <mergeCell ref="C3:F3"/>
    <mergeCell ref="C6:H6"/>
    <mergeCell ref="A6:A8"/>
    <mergeCell ref="A3:A5"/>
    <mergeCell ref="C9:V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4DE5E77-7EF9-4AEB-93B9-359D99B931E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ინვოისი</vt:lpstr>
      <vt:lpstr>INVOICE</vt:lpstr>
      <vt:lpstr>ხარჯთაღრიცხვა</vt:lpstr>
      <vt:lpstr>CUR</vt:lpstr>
      <vt:lpstr>Currency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 Chiradze</dc:creator>
  <cp:lastModifiedBy>Giorgi Chiradze</cp:lastModifiedBy>
  <cp:lastPrinted>2025-03-03T09:36:40Z</cp:lastPrinted>
  <dcterms:created xsi:type="dcterms:W3CDTF">2015-06-05T18:17:20Z</dcterms:created>
  <dcterms:modified xsi:type="dcterms:W3CDTF">2025-03-05T11:06:04Z</dcterms:modified>
</cp:coreProperties>
</file>